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kmguidry_agcenter_lsu_edu/Documents/Documents/Temp/"/>
    </mc:Choice>
  </mc:AlternateContent>
  <bookViews>
    <workbookView xWindow="0" yWindow="0" windowWidth="23040" windowHeight="10632"/>
  </bookViews>
  <sheets>
    <sheet name="Equipment Cost Calculator" sheetId="1" r:id="rId1"/>
    <sheet name="Tractor and Self Propelled List" sheetId="2" r:id="rId2"/>
    <sheet name="Implement List" sheetId="4" state="hidden" r:id="rId3"/>
  </sheets>
  <definedNames>
    <definedName name="_xlnm.Print_Area" localSheetId="0">'Equipment Cost Calculator'!$F$26:$L$66</definedName>
  </definedNames>
  <calcPr calcId="162913"/>
</workbook>
</file>

<file path=xl/calcChain.xml><?xml version="1.0" encoding="utf-8"?>
<calcChain xmlns="http://schemas.openxmlformats.org/spreadsheetml/2006/main">
  <c r="E9" i="1" l="1"/>
  <c r="F9" i="1"/>
  <c r="HZ578" i="1"/>
  <c r="HZ577" i="1"/>
  <c r="HZ576" i="1"/>
  <c r="HZ575" i="1"/>
  <c r="HZ574" i="1"/>
  <c r="HZ573" i="1"/>
  <c r="HZ572" i="1"/>
  <c r="HZ571" i="1"/>
  <c r="HZ570" i="1"/>
  <c r="HZ569" i="1"/>
  <c r="HZ568" i="1"/>
  <c r="HZ567" i="1"/>
  <c r="HZ566" i="1"/>
  <c r="HZ565" i="1"/>
  <c r="HZ564" i="1"/>
  <c r="HZ563" i="1"/>
  <c r="HZ562" i="1"/>
  <c r="HZ561" i="1"/>
  <c r="HZ560" i="1"/>
  <c r="HZ559" i="1"/>
  <c r="HZ558" i="1"/>
  <c r="HZ557" i="1"/>
  <c r="HZ556" i="1"/>
  <c r="HZ555" i="1"/>
  <c r="HZ554" i="1"/>
  <c r="HZ553" i="1"/>
  <c r="HZ552" i="1"/>
  <c r="HZ551" i="1"/>
  <c r="HZ550" i="1"/>
  <c r="HZ549" i="1"/>
  <c r="HZ548" i="1"/>
  <c r="HZ547" i="1"/>
  <c r="HZ546" i="1"/>
  <c r="HZ545" i="1"/>
  <c r="HZ544" i="1"/>
  <c r="HZ543" i="1"/>
  <c r="HZ542" i="1"/>
  <c r="HZ541" i="1"/>
  <c r="HZ540" i="1"/>
  <c r="HZ539" i="1"/>
  <c r="HZ538" i="1"/>
  <c r="HZ537" i="1"/>
  <c r="HZ536" i="1"/>
  <c r="HZ535" i="1"/>
  <c r="HZ534" i="1"/>
  <c r="HZ533" i="1"/>
  <c r="HZ532" i="1"/>
  <c r="HZ531" i="1"/>
  <c r="HZ530" i="1"/>
  <c r="HZ529" i="1"/>
  <c r="HZ528" i="1"/>
  <c r="HZ527" i="1"/>
  <c r="HZ526" i="1"/>
  <c r="HZ525" i="1"/>
  <c r="HZ524" i="1"/>
  <c r="HZ523" i="1"/>
  <c r="HZ522" i="1"/>
  <c r="HZ521" i="1"/>
  <c r="HZ520" i="1"/>
  <c r="HZ519" i="1"/>
  <c r="HZ518" i="1"/>
  <c r="HZ517" i="1"/>
  <c r="HZ516" i="1"/>
  <c r="HZ515" i="1"/>
  <c r="HZ514" i="1"/>
  <c r="HZ513" i="1"/>
  <c r="HZ512" i="1"/>
  <c r="HZ511" i="1"/>
  <c r="HZ510" i="1"/>
  <c r="HZ509" i="1"/>
  <c r="HZ508" i="1"/>
  <c r="HZ507" i="1"/>
  <c r="HZ506" i="1"/>
  <c r="HZ505" i="1"/>
  <c r="HZ504" i="1"/>
  <c r="HZ503" i="1"/>
  <c r="HZ502" i="1"/>
  <c r="HZ501" i="1"/>
  <c r="HZ500" i="1"/>
  <c r="HZ499" i="1"/>
  <c r="HZ498" i="1"/>
  <c r="HZ497" i="1"/>
  <c r="HZ496" i="1"/>
  <c r="HZ495" i="1"/>
  <c r="HZ494" i="1"/>
  <c r="HZ493" i="1"/>
  <c r="HZ492" i="1"/>
  <c r="HZ491" i="1"/>
  <c r="HZ490" i="1"/>
  <c r="HZ489" i="1"/>
  <c r="HZ488" i="1"/>
  <c r="HZ487" i="1"/>
  <c r="HZ486" i="1"/>
  <c r="HZ485" i="1"/>
  <c r="HZ484" i="1"/>
  <c r="HZ483" i="1"/>
  <c r="HZ482" i="1"/>
  <c r="HZ481" i="1"/>
  <c r="HZ480" i="1"/>
  <c r="HZ479" i="1"/>
  <c r="HZ478" i="1"/>
  <c r="HZ477" i="1"/>
  <c r="HZ476" i="1"/>
  <c r="HZ475" i="1"/>
  <c r="HZ474" i="1"/>
  <c r="HZ473" i="1"/>
  <c r="HZ472" i="1"/>
  <c r="HZ471" i="1"/>
  <c r="HZ470" i="1"/>
  <c r="HZ469" i="1"/>
  <c r="HZ468" i="1"/>
  <c r="HZ467" i="1"/>
  <c r="HZ466" i="1"/>
  <c r="HZ465" i="1"/>
  <c r="HZ464" i="1"/>
  <c r="HZ463" i="1"/>
  <c r="HZ462" i="1"/>
  <c r="HZ461" i="1"/>
  <c r="HZ460" i="1"/>
  <c r="HZ459" i="1"/>
  <c r="HZ458" i="1"/>
  <c r="HZ457" i="1"/>
  <c r="HZ456" i="1"/>
  <c r="HZ455" i="1"/>
  <c r="HZ454" i="1"/>
  <c r="HZ453" i="1"/>
  <c r="HZ452" i="1"/>
  <c r="HZ451" i="1"/>
  <c r="HZ450" i="1"/>
  <c r="HZ449" i="1"/>
  <c r="HZ448" i="1"/>
  <c r="HZ447" i="1"/>
  <c r="HZ446" i="1"/>
  <c r="HZ445" i="1"/>
  <c r="HZ444" i="1"/>
  <c r="HZ443" i="1"/>
  <c r="HZ442" i="1"/>
  <c r="HZ441" i="1"/>
  <c r="HZ440" i="1"/>
  <c r="HZ439" i="1"/>
  <c r="HZ438" i="1"/>
  <c r="HZ437" i="1"/>
  <c r="HZ436" i="1"/>
  <c r="HZ435" i="1"/>
  <c r="HZ434" i="1"/>
  <c r="HZ433" i="1"/>
  <c r="HZ432" i="1"/>
  <c r="HZ431" i="1"/>
  <c r="HZ430" i="1"/>
  <c r="HZ429" i="1"/>
  <c r="HZ428" i="1"/>
  <c r="HZ427" i="1"/>
  <c r="HZ426" i="1"/>
  <c r="HZ425" i="1"/>
  <c r="HZ424" i="1"/>
  <c r="HZ423" i="1"/>
  <c r="HZ422" i="1"/>
  <c r="HZ421" i="1"/>
  <c r="HZ420" i="1"/>
  <c r="HZ419" i="1"/>
  <c r="HZ418" i="1"/>
  <c r="HZ417" i="1"/>
  <c r="HZ416" i="1"/>
  <c r="HZ415" i="1"/>
  <c r="HZ414" i="1"/>
  <c r="HZ413" i="1"/>
  <c r="HZ412" i="1"/>
  <c r="HZ411" i="1"/>
  <c r="HZ410" i="1"/>
  <c r="HZ409" i="1"/>
  <c r="HZ408" i="1"/>
  <c r="HZ407" i="1"/>
  <c r="HZ406" i="1"/>
  <c r="HZ405" i="1"/>
  <c r="HZ404" i="1"/>
  <c r="HZ403" i="1"/>
  <c r="HZ402" i="1"/>
  <c r="HZ401" i="1"/>
  <c r="HZ400" i="1"/>
  <c r="HZ399" i="1"/>
  <c r="HZ398" i="1"/>
  <c r="HZ397" i="1"/>
  <c r="HZ396" i="1"/>
  <c r="HZ395" i="1"/>
  <c r="HZ394" i="1"/>
  <c r="HZ393" i="1"/>
  <c r="HZ392" i="1"/>
  <c r="HZ391" i="1"/>
  <c r="HZ390" i="1"/>
  <c r="HZ389" i="1"/>
  <c r="HZ388" i="1"/>
  <c r="HZ387" i="1"/>
  <c r="HZ386" i="1"/>
  <c r="HZ385" i="1"/>
  <c r="HZ384" i="1"/>
  <c r="HZ383" i="1"/>
  <c r="HZ382" i="1"/>
  <c r="HZ381" i="1"/>
  <c r="HZ380" i="1"/>
  <c r="HZ379" i="1"/>
  <c r="HZ378" i="1"/>
  <c r="HZ377" i="1"/>
  <c r="HZ376" i="1"/>
  <c r="HZ375" i="1"/>
  <c r="HZ374" i="1"/>
  <c r="HZ373" i="1"/>
  <c r="HZ372" i="1"/>
  <c r="HZ371" i="1"/>
  <c r="HZ370" i="1"/>
  <c r="HZ369" i="1"/>
  <c r="HZ368" i="1"/>
  <c r="HZ367" i="1"/>
  <c r="HZ366" i="1"/>
  <c r="HZ365" i="1"/>
  <c r="HZ364" i="1"/>
  <c r="HZ363" i="1"/>
  <c r="HZ362" i="1"/>
  <c r="HZ361" i="1"/>
  <c r="HZ360" i="1"/>
  <c r="HZ359" i="1"/>
  <c r="HZ358" i="1"/>
  <c r="HZ357" i="1"/>
  <c r="HZ356" i="1"/>
  <c r="HZ355" i="1"/>
  <c r="HZ354" i="1"/>
  <c r="HZ353" i="1"/>
  <c r="HZ352" i="1"/>
  <c r="HZ351" i="1"/>
  <c r="HZ350" i="1"/>
  <c r="HZ349" i="1"/>
  <c r="HZ348" i="1"/>
  <c r="HZ347" i="1"/>
  <c r="HZ346" i="1"/>
  <c r="HZ345" i="1"/>
  <c r="HZ344" i="1"/>
  <c r="HZ343" i="1"/>
  <c r="HZ342" i="1"/>
  <c r="HZ341" i="1"/>
  <c r="HZ340" i="1"/>
  <c r="HZ339" i="1"/>
  <c r="HZ338" i="1"/>
  <c r="HZ337" i="1"/>
  <c r="HZ336" i="1"/>
  <c r="HZ335" i="1"/>
  <c r="HZ334" i="1"/>
  <c r="HZ333" i="1"/>
  <c r="HZ332" i="1"/>
  <c r="HZ331" i="1"/>
  <c r="HZ330" i="1"/>
  <c r="HZ329" i="1"/>
  <c r="HZ328" i="1"/>
  <c r="HZ327" i="1"/>
  <c r="HZ326" i="1"/>
  <c r="HZ325" i="1"/>
  <c r="HZ324" i="1"/>
  <c r="HZ323" i="1"/>
  <c r="HZ322" i="1"/>
  <c r="HZ321" i="1"/>
  <c r="HZ320" i="1"/>
  <c r="HZ319" i="1"/>
  <c r="HZ318" i="1"/>
  <c r="HZ317" i="1"/>
  <c r="HZ316" i="1"/>
  <c r="HZ315" i="1"/>
  <c r="HZ314" i="1"/>
  <c r="HZ313" i="1"/>
  <c r="HZ312" i="1"/>
  <c r="HZ311" i="1"/>
  <c r="HZ310" i="1"/>
  <c r="HZ309" i="1"/>
  <c r="HZ308" i="1"/>
  <c r="HZ307" i="1"/>
  <c r="HZ306" i="1"/>
  <c r="HZ305" i="1"/>
  <c r="HZ304" i="1"/>
  <c r="HZ303" i="1"/>
  <c r="HZ302" i="1"/>
  <c r="HZ301" i="1"/>
  <c r="HZ300" i="1"/>
  <c r="HZ299" i="1"/>
  <c r="HZ298" i="1"/>
  <c r="HZ297" i="1"/>
  <c r="HZ296" i="1"/>
  <c r="HZ295" i="1"/>
  <c r="HZ294" i="1"/>
  <c r="HZ293" i="1"/>
  <c r="HZ292" i="1"/>
  <c r="HZ291" i="1"/>
  <c r="HZ290" i="1"/>
  <c r="HZ289" i="1"/>
  <c r="HZ288" i="1"/>
  <c r="HZ287" i="1"/>
  <c r="HZ286" i="1"/>
  <c r="HZ285" i="1"/>
  <c r="HZ284" i="1"/>
  <c r="HZ283" i="1"/>
  <c r="HZ282" i="1"/>
  <c r="HZ281" i="1"/>
  <c r="HZ280" i="1"/>
  <c r="HZ279" i="1"/>
  <c r="HZ278" i="1"/>
  <c r="HZ277" i="1"/>
  <c r="HZ276" i="1"/>
  <c r="HZ275" i="1"/>
  <c r="HZ274" i="1"/>
  <c r="HZ273" i="1"/>
  <c r="HZ272" i="1"/>
  <c r="HZ271" i="1"/>
  <c r="HZ270" i="1"/>
  <c r="HZ269" i="1"/>
  <c r="HZ268" i="1"/>
  <c r="HZ267" i="1"/>
  <c r="HZ266" i="1"/>
  <c r="HZ265" i="1"/>
  <c r="HZ264" i="1"/>
  <c r="HZ263" i="1"/>
  <c r="HZ262" i="1"/>
  <c r="HZ261" i="1"/>
  <c r="HZ260" i="1"/>
  <c r="HZ259" i="1"/>
  <c r="HZ258" i="1"/>
  <c r="HZ257" i="1"/>
  <c r="HZ256" i="1"/>
  <c r="HZ255" i="1"/>
  <c r="HZ254" i="1"/>
  <c r="HZ253" i="1"/>
  <c r="HZ252" i="1"/>
  <c r="HZ251" i="1"/>
  <c r="HZ250" i="1"/>
  <c r="HZ249" i="1"/>
  <c r="HZ248" i="1"/>
  <c r="HZ247" i="1"/>
  <c r="HZ246" i="1"/>
  <c r="HZ245" i="1"/>
  <c r="HZ244" i="1"/>
  <c r="HZ243" i="1"/>
  <c r="HZ242" i="1"/>
  <c r="HZ241" i="1"/>
  <c r="HZ240" i="1"/>
  <c r="HZ239" i="1"/>
  <c r="HZ238" i="1"/>
  <c r="HZ237" i="1"/>
  <c r="HZ236" i="1"/>
  <c r="HZ235" i="1"/>
  <c r="HZ234" i="1"/>
  <c r="HZ233" i="1"/>
  <c r="HZ232" i="1"/>
  <c r="HZ231" i="1"/>
  <c r="HZ230" i="1"/>
  <c r="HZ229" i="1"/>
  <c r="HZ228" i="1"/>
  <c r="HZ227" i="1"/>
  <c r="HZ226" i="1"/>
  <c r="HZ225" i="1"/>
  <c r="HZ224" i="1"/>
  <c r="HZ223" i="1"/>
  <c r="HZ222" i="1"/>
  <c r="HZ221" i="1"/>
  <c r="HZ220" i="1"/>
  <c r="HZ219" i="1"/>
  <c r="HZ218" i="1"/>
  <c r="HZ217" i="1"/>
  <c r="HZ216" i="1"/>
  <c r="HZ215" i="1"/>
  <c r="HZ214" i="1"/>
  <c r="HZ213" i="1"/>
  <c r="HZ212" i="1"/>
  <c r="HZ211" i="1"/>
  <c r="HZ210" i="1"/>
  <c r="HZ209" i="1"/>
  <c r="HZ208" i="1"/>
  <c r="HZ207" i="1"/>
  <c r="HZ206" i="1"/>
  <c r="HZ205" i="1"/>
  <c r="HZ204" i="1"/>
  <c r="HZ203" i="1"/>
  <c r="HZ202" i="1"/>
  <c r="HZ201" i="1"/>
  <c r="HZ200" i="1"/>
  <c r="HZ199" i="1"/>
  <c r="HZ198" i="1"/>
  <c r="HZ197" i="1"/>
  <c r="HZ196" i="1"/>
  <c r="HZ195" i="1"/>
  <c r="HZ194" i="1"/>
  <c r="HZ193" i="1"/>
  <c r="HZ192" i="1"/>
  <c r="HZ191" i="1"/>
  <c r="HZ190" i="1"/>
  <c r="HZ189" i="1"/>
  <c r="HZ188" i="1"/>
  <c r="HZ187" i="1"/>
  <c r="HZ186" i="1"/>
  <c r="HZ185" i="1"/>
  <c r="HZ184" i="1"/>
  <c r="HZ183" i="1"/>
  <c r="HZ182" i="1"/>
  <c r="HZ181" i="1"/>
  <c r="HZ180" i="1"/>
  <c r="HZ179" i="1"/>
  <c r="HZ178" i="1"/>
  <c r="HZ177" i="1"/>
  <c r="HZ176" i="1"/>
  <c r="HZ175" i="1"/>
  <c r="HZ174" i="1"/>
  <c r="HZ173" i="1"/>
  <c r="HZ172" i="1"/>
  <c r="HZ171" i="1"/>
  <c r="HZ170" i="1"/>
  <c r="HZ169" i="1"/>
  <c r="HZ168" i="1"/>
  <c r="HZ167" i="1"/>
  <c r="HZ166" i="1"/>
  <c r="HZ165" i="1"/>
  <c r="HZ164" i="1"/>
  <c r="HZ163" i="1"/>
  <c r="HZ162" i="1"/>
  <c r="HZ161" i="1"/>
  <c r="HZ160" i="1"/>
  <c r="HZ159" i="1"/>
  <c r="HZ158" i="1"/>
  <c r="HZ157" i="1"/>
  <c r="HZ156" i="1"/>
  <c r="HZ155" i="1"/>
  <c r="HZ154" i="1"/>
  <c r="HZ153" i="1"/>
  <c r="HZ152" i="1"/>
  <c r="HZ151" i="1"/>
  <c r="HZ150" i="1"/>
  <c r="HZ149" i="1"/>
  <c r="HZ148" i="1"/>
  <c r="HZ147" i="1"/>
  <c r="HZ146" i="1"/>
  <c r="HZ145" i="1"/>
  <c r="HZ144" i="1"/>
  <c r="HZ143" i="1"/>
  <c r="HZ142" i="1"/>
  <c r="HZ141" i="1"/>
  <c r="HZ140" i="1"/>
  <c r="HZ139" i="1"/>
  <c r="HZ138" i="1"/>
  <c r="HZ137" i="1"/>
  <c r="HZ136" i="1"/>
  <c r="HZ135" i="1"/>
  <c r="HZ134" i="1"/>
  <c r="HZ133" i="1"/>
  <c r="HZ132" i="1"/>
  <c r="HZ131" i="1"/>
  <c r="HZ130" i="1"/>
  <c r="HZ129" i="1"/>
  <c r="HZ128" i="1"/>
  <c r="HZ127" i="1"/>
  <c r="HZ126" i="1"/>
  <c r="HZ125" i="1"/>
  <c r="HZ124" i="1"/>
  <c r="HZ123" i="1"/>
  <c r="HZ122" i="1"/>
  <c r="HZ121" i="1"/>
  <c r="HZ120" i="1"/>
  <c r="HZ119" i="1"/>
  <c r="HZ118" i="1"/>
  <c r="HZ117" i="1"/>
  <c r="HZ116" i="1"/>
  <c r="HZ115" i="1"/>
  <c r="HZ114" i="1"/>
  <c r="HZ113" i="1"/>
  <c r="HZ112" i="1"/>
  <c r="HZ111" i="1"/>
  <c r="HZ110" i="1"/>
  <c r="HZ109" i="1"/>
  <c r="HZ108" i="1"/>
  <c r="HZ107" i="1"/>
  <c r="HZ106" i="1"/>
  <c r="HZ105" i="1"/>
  <c r="HZ104" i="1"/>
  <c r="HZ103" i="1"/>
  <c r="HZ102" i="1"/>
  <c r="HZ101" i="1"/>
  <c r="HZ100" i="1"/>
  <c r="HZ99" i="1"/>
  <c r="HZ98" i="1"/>
  <c r="HZ97" i="1"/>
  <c r="HZ96" i="1"/>
  <c r="HZ95" i="1"/>
  <c r="HZ94" i="1"/>
  <c r="HZ93" i="1"/>
  <c r="HZ92" i="1"/>
  <c r="HZ91" i="1"/>
  <c r="HZ90" i="1"/>
  <c r="HZ89" i="1"/>
  <c r="HZ88" i="1"/>
  <c r="HZ87" i="1"/>
  <c r="HZ86" i="1"/>
  <c r="HZ85" i="1"/>
  <c r="HZ84" i="1"/>
  <c r="HZ83" i="1"/>
  <c r="HZ82" i="1"/>
  <c r="HZ81" i="1"/>
  <c r="HZ80" i="1"/>
  <c r="HZ79" i="1"/>
  <c r="HZ78" i="1"/>
  <c r="HZ77" i="1"/>
  <c r="HZ76" i="1"/>
  <c r="HZ75" i="1"/>
  <c r="HZ74" i="1"/>
  <c r="HZ73" i="1"/>
  <c r="HZ72" i="1"/>
  <c r="HZ71" i="1"/>
  <c r="HZ70" i="1"/>
  <c r="HZ69" i="1"/>
  <c r="HZ68" i="1"/>
  <c r="HZ67" i="1"/>
  <c r="HZ66" i="1"/>
  <c r="HZ65" i="1"/>
  <c r="HZ64" i="1"/>
  <c r="HZ63" i="1"/>
  <c r="HZ62" i="1"/>
  <c r="HZ61" i="1"/>
  <c r="HZ60" i="1"/>
  <c r="HZ59" i="1"/>
  <c r="HZ58" i="1"/>
  <c r="HZ57" i="1"/>
  <c r="HZ56" i="1"/>
  <c r="HZ55" i="1"/>
  <c r="HZ54" i="1"/>
  <c r="HZ53" i="1"/>
  <c r="HZ52" i="1"/>
  <c r="HZ51" i="1"/>
  <c r="HZ50" i="1"/>
  <c r="HZ49" i="1"/>
  <c r="HZ48" i="1"/>
  <c r="HZ47" i="1"/>
  <c r="HZ46" i="1"/>
  <c r="HZ45" i="1"/>
  <c r="HZ44" i="1"/>
  <c r="HZ43" i="1"/>
  <c r="HZ42" i="1"/>
  <c r="HZ41" i="1"/>
  <c r="HZ40" i="1"/>
  <c r="HZ39" i="1"/>
  <c r="HZ38" i="1"/>
  <c r="HZ37" i="1"/>
  <c r="HZ36" i="1"/>
  <c r="HZ35" i="1"/>
  <c r="HZ34" i="1"/>
  <c r="HZ33" i="1"/>
  <c r="HZ32" i="1"/>
  <c r="HZ31" i="1"/>
  <c r="HZ30" i="1"/>
  <c r="HZ29" i="1"/>
  <c r="HZ28" i="1"/>
  <c r="HZ27" i="1"/>
  <c r="HZ26" i="1"/>
  <c r="HZ25" i="1"/>
  <c r="HZ24" i="1"/>
  <c r="HZ23" i="1"/>
  <c r="HZ22" i="1"/>
  <c r="HZ21" i="1"/>
  <c r="HZ20" i="1"/>
  <c r="HZ19" i="1"/>
  <c r="HZ18" i="1"/>
  <c r="HZ17" i="1"/>
  <c r="HZ16" i="1"/>
  <c r="HZ15" i="1"/>
  <c r="HZ14" i="1"/>
  <c r="HZ13" i="1"/>
  <c r="HZ12" i="1"/>
  <c r="HZ11" i="1"/>
  <c r="HZ10" i="1"/>
  <c r="HZ9" i="1"/>
  <c r="HZ8" i="1"/>
  <c r="HZ7" i="1"/>
  <c r="HZ6" i="1"/>
  <c r="IB49" i="1"/>
  <c r="IB48" i="1"/>
  <c r="IB47" i="1"/>
  <c r="IB46" i="1"/>
  <c r="IB45" i="1"/>
  <c r="IB44" i="1"/>
  <c r="IB43" i="1"/>
  <c r="IB42" i="1"/>
  <c r="IB41" i="1"/>
  <c r="IB40" i="1"/>
  <c r="IB39" i="1"/>
  <c r="IB38" i="1"/>
  <c r="IB37" i="1"/>
  <c r="IB36" i="1"/>
  <c r="IB35" i="1"/>
  <c r="IB34" i="1"/>
  <c r="IB33" i="1"/>
  <c r="IB32" i="1"/>
  <c r="IB31" i="1"/>
  <c r="IB30" i="1"/>
  <c r="IB29" i="1"/>
  <c r="IB28" i="1"/>
  <c r="IB27" i="1"/>
  <c r="IB26" i="1"/>
  <c r="IB25" i="1"/>
  <c r="IB24" i="1"/>
  <c r="IB23" i="1"/>
  <c r="IB22" i="1"/>
  <c r="IB21" i="1"/>
  <c r="IB20" i="1"/>
  <c r="IB19" i="1"/>
  <c r="IB18" i="1"/>
  <c r="IB17" i="1"/>
  <c r="IB16" i="1"/>
  <c r="IB15" i="1"/>
  <c r="IB14" i="1"/>
  <c r="IB13" i="1"/>
  <c r="IB12" i="1"/>
  <c r="IB11" i="1"/>
  <c r="IB10" i="1"/>
  <c r="IB9" i="1"/>
  <c r="IB8" i="1"/>
  <c r="IB7" i="1"/>
  <c r="IB6" i="1"/>
  <c r="HX75" i="1"/>
  <c r="HX74" i="1"/>
  <c r="HX73" i="1"/>
  <c r="HX72" i="1"/>
  <c r="HX71" i="1"/>
  <c r="HX70" i="1"/>
  <c r="HX69" i="1"/>
  <c r="HX68" i="1"/>
  <c r="HX67" i="1"/>
  <c r="HX66" i="1"/>
  <c r="HX65" i="1"/>
  <c r="HX64" i="1"/>
  <c r="HX63" i="1"/>
  <c r="HX62" i="1"/>
  <c r="HX61" i="1"/>
  <c r="HX60" i="1"/>
  <c r="HX59" i="1"/>
  <c r="HX58" i="1"/>
  <c r="HX57" i="1"/>
  <c r="HX56" i="1"/>
  <c r="HX55" i="1"/>
  <c r="HX54" i="1"/>
  <c r="HX53" i="1"/>
  <c r="HX52" i="1"/>
  <c r="HX51" i="1"/>
  <c r="HX50" i="1"/>
  <c r="HX49" i="1"/>
  <c r="HX48" i="1"/>
  <c r="HX47" i="1"/>
  <c r="HX46" i="1"/>
  <c r="HX45" i="1"/>
  <c r="HX44" i="1"/>
  <c r="HX43" i="1"/>
  <c r="HX42" i="1"/>
  <c r="HX41" i="1"/>
  <c r="HX40" i="1"/>
  <c r="HX39" i="1"/>
  <c r="HX38" i="1"/>
  <c r="HX37" i="1"/>
  <c r="HX36" i="1"/>
  <c r="HX35" i="1"/>
  <c r="HX34" i="1"/>
  <c r="HX33" i="1"/>
  <c r="HX32" i="1"/>
  <c r="HX31" i="1"/>
  <c r="HX30" i="1"/>
  <c r="HX29" i="1"/>
  <c r="HX28" i="1"/>
  <c r="HX27" i="1"/>
  <c r="HX26" i="1"/>
  <c r="HX25" i="1"/>
  <c r="HX24" i="1"/>
  <c r="HX23" i="1"/>
  <c r="HX22" i="1"/>
  <c r="HX21" i="1"/>
  <c r="HX20" i="1"/>
  <c r="HX19" i="1"/>
  <c r="HX18" i="1"/>
  <c r="HX17" i="1"/>
  <c r="HX16" i="1"/>
  <c r="HX15" i="1"/>
  <c r="HX14" i="1"/>
  <c r="HX13" i="1"/>
  <c r="HX12" i="1"/>
  <c r="HX11" i="1"/>
  <c r="HX10" i="1"/>
  <c r="HX9" i="1"/>
  <c r="HX8" i="1"/>
  <c r="HX7" i="1"/>
  <c r="HX6" i="1"/>
  <c r="I421" i="4"/>
  <c r="HX1" i="1" l="1"/>
  <c r="F10" i="1" s="1"/>
  <c r="IB5" i="1"/>
  <c r="HX5" i="1"/>
  <c r="HZ5" i="1"/>
  <c r="G252" i="4"/>
  <c r="I54" i="1" l="1"/>
  <c r="G54" i="1"/>
  <c r="B13" i="1" l="1"/>
  <c r="B14" i="1" s="1"/>
  <c r="F16" i="1"/>
  <c r="E16" i="1" s="1"/>
  <c r="HX2" i="1"/>
  <c r="F12" i="1" s="1"/>
  <c r="E12" i="1" s="1"/>
  <c r="B41" i="1" l="1"/>
  <c r="B44" i="1"/>
  <c r="B40" i="1"/>
  <c r="B34" i="1"/>
  <c r="B30" i="1"/>
  <c r="F30" i="1" s="1"/>
  <c r="F53" i="1" s="1"/>
  <c r="B43" i="1"/>
  <c r="B39" i="1"/>
  <c r="F31" i="1" s="1"/>
  <c r="F54" i="1" s="1"/>
  <c r="B33" i="1"/>
  <c r="B31" i="1"/>
  <c r="B42" i="1"/>
  <c r="B36" i="1"/>
  <c r="B32" i="1"/>
  <c r="B35" i="1"/>
  <c r="F13" i="1"/>
  <c r="F14" i="1" s="1"/>
  <c r="H17" i="1"/>
  <c r="D4" i="1"/>
  <c r="D6" i="1"/>
  <c r="D5" i="1"/>
  <c r="G40" i="1"/>
  <c r="G63" i="1" s="1"/>
  <c r="I40" i="1"/>
  <c r="I63" i="1" s="1"/>
  <c r="F43" i="1" l="1"/>
  <c r="F39" i="1"/>
  <c r="F62" i="1" s="1"/>
  <c r="D33" i="1" l="1"/>
  <c r="D36" i="1"/>
  <c r="D40" i="1"/>
  <c r="D39" i="1"/>
  <c r="D35" i="1"/>
  <c r="G30" i="1" s="1"/>
  <c r="D42" i="1"/>
  <c r="D41" i="1"/>
  <c r="D32" i="1"/>
  <c r="D44" i="1"/>
  <c r="D43" i="1"/>
  <c r="D34" i="1"/>
  <c r="D31" i="1"/>
  <c r="D30" i="1"/>
  <c r="I30" i="1"/>
  <c r="I53" i="1" s="1"/>
  <c r="I56" i="1" s="1"/>
  <c r="G33" i="1" l="1"/>
  <c r="G53" i="1"/>
  <c r="G56" i="1" s="1"/>
  <c r="K31" i="1"/>
  <c r="K54" i="1" s="1"/>
  <c r="I33" i="1"/>
  <c r="H30" i="1"/>
  <c r="G39" i="1"/>
  <c r="I39" i="1"/>
  <c r="F40" i="1"/>
  <c r="F63" i="1" s="1"/>
  <c r="K30" i="1"/>
  <c r="K53" i="1" s="1"/>
  <c r="H31" i="1"/>
  <c r="J31" i="1" l="1"/>
  <c r="J54" i="1" s="1"/>
  <c r="L54" i="1" s="1"/>
  <c r="H54" i="1"/>
  <c r="K56" i="1"/>
  <c r="H39" i="1"/>
  <c r="H62" i="1" s="1"/>
  <c r="H53" i="1"/>
  <c r="I42" i="1"/>
  <c r="I62" i="1"/>
  <c r="I65" i="1" s="1"/>
  <c r="G42" i="1"/>
  <c r="G62" i="1"/>
  <c r="G65" i="1" s="1"/>
  <c r="K40" i="1"/>
  <c r="K63" i="1" s="1"/>
  <c r="J30" i="1"/>
  <c r="K33" i="1"/>
  <c r="K39" i="1"/>
  <c r="K62" i="1" s="1"/>
  <c r="H40" i="1"/>
  <c r="H33" i="1"/>
  <c r="J39" i="1" l="1"/>
  <c r="J62" i="1" s="1"/>
  <c r="L62" i="1" s="1"/>
  <c r="L31" i="1"/>
  <c r="H56" i="1"/>
  <c r="J33" i="1"/>
  <c r="J53" i="1"/>
  <c r="K65" i="1"/>
  <c r="J40" i="1"/>
  <c r="J63" i="1" s="1"/>
  <c r="L63" i="1" s="1"/>
  <c r="H63" i="1"/>
  <c r="H65" i="1" s="1"/>
  <c r="L30" i="1"/>
  <c r="K42" i="1"/>
  <c r="H42" i="1"/>
  <c r="L39" i="1" l="1"/>
  <c r="L33" i="1"/>
  <c r="J56" i="1"/>
  <c r="L53" i="1"/>
  <c r="L56" i="1" s="1"/>
  <c r="L40" i="1"/>
  <c r="J42" i="1"/>
  <c r="J65" i="1"/>
  <c r="L65" i="1"/>
  <c r="L42" i="1" l="1"/>
</calcChain>
</file>

<file path=xl/sharedStrings.xml><?xml version="1.0" encoding="utf-8"?>
<sst xmlns="http://schemas.openxmlformats.org/spreadsheetml/2006/main" count="3550" uniqueCount="1073">
  <si>
    <t>Fuel Cost Per Gallon</t>
  </si>
  <si>
    <t>Intermediate Loan Interest Rate</t>
  </si>
  <si>
    <t>Hours Per</t>
  </si>
  <si>
    <t>Acres Per</t>
  </si>
  <si>
    <t xml:space="preserve">Purchase </t>
  </si>
  <si>
    <t>Salvage</t>
  </si>
  <si>
    <t>Repair &amp; Maintenance</t>
  </si>
  <si>
    <t xml:space="preserve">Useful </t>
  </si>
  <si>
    <t xml:space="preserve">Annual </t>
  </si>
  <si>
    <t>Tractor Type and Horsepower</t>
  </si>
  <si>
    <t>Acre</t>
  </si>
  <si>
    <t>Hour</t>
  </si>
  <si>
    <t>Price</t>
  </si>
  <si>
    <t>Rate</t>
  </si>
  <si>
    <t>Life</t>
  </si>
  <si>
    <t>Use</t>
  </si>
  <si>
    <t>N/A</t>
  </si>
  <si>
    <t>Implement Type and Width</t>
  </si>
  <si>
    <t xml:space="preserve">   Purchase Price</t>
  </si>
  <si>
    <t xml:space="preserve">   Annual Use (Hrs)</t>
  </si>
  <si>
    <t xml:space="preserve">   Useful Life (Yrs)</t>
  </si>
  <si>
    <t xml:space="preserve">   Salvage Value (%)</t>
  </si>
  <si>
    <t xml:space="preserve">   Repair &amp; Maintenance (%)</t>
  </si>
  <si>
    <t xml:space="preserve">Implement </t>
  </si>
  <si>
    <t>Tractor/Self Propelled</t>
  </si>
  <si>
    <t>Fuel Use (Gallons)</t>
  </si>
  <si>
    <t>Per Hour</t>
  </si>
  <si>
    <t>Fuel Use</t>
  </si>
  <si>
    <t xml:space="preserve">   Fuel Use (Gallons)</t>
  </si>
  <si>
    <t xml:space="preserve">   Acres Completed In One Hour</t>
  </si>
  <si>
    <t>Cost</t>
  </si>
  <si>
    <t>Assumptions</t>
  </si>
  <si>
    <t>Your</t>
  </si>
  <si>
    <t xml:space="preserve">Total </t>
  </si>
  <si>
    <t>Variable</t>
  </si>
  <si>
    <t>Fixed</t>
  </si>
  <si>
    <t>Repair &amp;</t>
  </si>
  <si>
    <t>Maintenance</t>
  </si>
  <si>
    <t>Labor</t>
  </si>
  <si>
    <t>Fuel</t>
  </si>
  <si>
    <t>Per Acre</t>
  </si>
  <si>
    <t>Total Cost Per Acre</t>
  </si>
  <si>
    <t>General Information - Please Provide Estimates For The Following:</t>
  </si>
  <si>
    <t xml:space="preserve">Cost Item </t>
  </si>
  <si>
    <t>Assumptions Used In Calculating Tractor and Implement Use Costs</t>
  </si>
  <si>
    <t xml:space="preserve">Item </t>
  </si>
  <si>
    <t>Item</t>
  </si>
  <si>
    <t>Total Cost Per Hour</t>
  </si>
  <si>
    <t>Estimated Costs Per Hour (For Tractor and Implement Combination Selected)</t>
  </si>
  <si>
    <t>Estimated Costs Per Acre (For Tractor and Implement Combination Selected)</t>
  </si>
  <si>
    <t xml:space="preserve">Your Value </t>
  </si>
  <si>
    <t xml:space="preserve">Implement List </t>
  </si>
  <si>
    <t>Cotton Picker/Module 6R-38(500)</t>
  </si>
  <si>
    <t>Dry Applicator SP 70'300cuft</t>
  </si>
  <si>
    <t>Sprayer  300-450gal 60' 125hp</t>
  </si>
  <si>
    <t>Sprayer  300-450gal 80' 125hp</t>
  </si>
  <si>
    <t>Sprayer  600-750gal 60' 175hp</t>
  </si>
  <si>
    <t>Sprayer  600-825gal 90' 250hp</t>
  </si>
  <si>
    <t>Sprayer  600-825gal 80' 175hp</t>
  </si>
  <si>
    <t>Sprayer  800gal 100' 250hp</t>
  </si>
  <si>
    <t>Sprayer  800gal 80' 250hp</t>
  </si>
  <si>
    <t>Sprayer 1000-1400gal 90' 275hp</t>
  </si>
  <si>
    <t>Sprayer 1200+gal 120' 300hp</t>
  </si>
  <si>
    <t>Tractor( 20-39hp)CB MFWD 30</t>
  </si>
  <si>
    <t>Tractor( 20-39hp)RB MFWD 30</t>
  </si>
  <si>
    <t>Tractor( 40-59hp)CB 2WD 50</t>
  </si>
  <si>
    <t>Tractor( 40-59hp)CB MFWD 50</t>
  </si>
  <si>
    <t>Tractor( 40-59hp)RB 2WD 50</t>
  </si>
  <si>
    <t>Tractor( 40-59hp)RB MFWD 50</t>
  </si>
  <si>
    <t>Tractor( 60-89hp)CB 2WD 75</t>
  </si>
  <si>
    <t>Tractor( 60-89hp)CB MFWD 75</t>
  </si>
  <si>
    <t>Tractor( 60-89hp)RB 2WD 75</t>
  </si>
  <si>
    <t>Tractor( 60-89hp)RB MFWD 75</t>
  </si>
  <si>
    <t>Tractor( 90-119hp)CB 2WD 105</t>
  </si>
  <si>
    <t>Tractor( 90-119hp)CB MFWD 105</t>
  </si>
  <si>
    <t>Tractor( 90-119hp)RB 2WD 105</t>
  </si>
  <si>
    <t>Tractor( 90-119hp)RB MFWD 105</t>
  </si>
  <si>
    <t>Tractor(120-139hp)CB 2WD 130</t>
  </si>
  <si>
    <t>Tractor(120-139hp)CB MFWD 130</t>
  </si>
  <si>
    <t>Tractor(140-159hp)CB 2WD 150</t>
  </si>
  <si>
    <t>Tractor(140-159hp)CB MFWD 150</t>
  </si>
  <si>
    <t>Tractor(160-179hp)CB MFWD 170</t>
  </si>
  <si>
    <t>Tractor(180-199hp)CB MFWD 190</t>
  </si>
  <si>
    <t>Tractor(200-249hp)CB MFWD 225</t>
  </si>
  <si>
    <t>Tractor(250-349hp)CB 4WD 300</t>
  </si>
  <si>
    <t>Tractor(250-349hp)CB MFWD 300</t>
  </si>
  <si>
    <t>Tractor(350-449hp)CB 4WD 400</t>
  </si>
  <si>
    <t>Tractor(450-550hp)CB 4WD 500</t>
  </si>
  <si>
    <t>Bed-Disk  (Hipper) 10R-30</t>
  </si>
  <si>
    <t>Bed-Disk  (Hipper) 10R-38</t>
  </si>
  <si>
    <t>Bed-Disk  (Hipper) 12R-30</t>
  </si>
  <si>
    <t>Bed-Disk  (Hipper) 12R-38</t>
  </si>
  <si>
    <t>Bed-Middle Buster 10R-30</t>
  </si>
  <si>
    <t>Bed-Middle Buster 10R-38</t>
  </si>
  <si>
    <t>Bed-Middle Buster 12R-38</t>
  </si>
  <si>
    <t>Bed-Middle Buster 6R-38</t>
  </si>
  <si>
    <t>Bed-Middle Buster 8R-30</t>
  </si>
  <si>
    <t>Bed-Middle Buster 8R-38</t>
  </si>
  <si>
    <t>Bed-Middle Buster 8R-38 2x1</t>
  </si>
  <si>
    <t>Bed-Paratill   Fold 12R-38</t>
  </si>
  <si>
    <t>Bed-Paratill   Fold 8R-38</t>
  </si>
  <si>
    <t>Bed-Paratill   Fold 8R-38 2x1</t>
  </si>
  <si>
    <t>Bed-Paratill   Rigid 4R-30</t>
  </si>
  <si>
    <t>Bed-Paratill   Rigid 4R-38</t>
  </si>
  <si>
    <t>Bed-Paratill   Rigid 6R-30</t>
  </si>
  <si>
    <t>Bed-Paratill   Rigid 6R-38</t>
  </si>
  <si>
    <t>Bed-Paratill   Rigid 8R-30</t>
  </si>
  <si>
    <t>Bed-Paratill   Rigid 8R-38</t>
  </si>
  <si>
    <t>Bed-Paratill  w/rol 4R-30</t>
  </si>
  <si>
    <t>Bed-Paratill  w/rol 4R-38</t>
  </si>
  <si>
    <t>Bed-Paratill  w/rol 6R-38</t>
  </si>
  <si>
    <t>Bed-Rip/Disk Fold. 12R-30</t>
  </si>
  <si>
    <t>Bed-Rip/Disk Fold. 12R-38</t>
  </si>
  <si>
    <t>Bed-Rip/Disk Fold. 8R-38</t>
  </si>
  <si>
    <t>Bed-Rip/Disk Rigid 4R-30</t>
  </si>
  <si>
    <t>Bed-Rip/Disk Rigid 4R-38</t>
  </si>
  <si>
    <t>Bed-Rip/Disk Rigid 6R-30</t>
  </si>
  <si>
    <t>Bed-Rip/Disk Rigid 6R-38</t>
  </si>
  <si>
    <t>Bed-Rip/Disk Rigid 8R-30</t>
  </si>
  <si>
    <t>Bed-Rip/Disk Rigid 8R-38</t>
  </si>
  <si>
    <t>Bed-Rip/Disk/Cond. 6-Row</t>
  </si>
  <si>
    <t>Bed-Rip/Disk/Cond. 8-Row</t>
  </si>
  <si>
    <t>Chisel Plow-Folding 16'</t>
  </si>
  <si>
    <t>Chisel Plow-Folding 24'</t>
  </si>
  <si>
    <t>Chisel Plow-Folding 32'</t>
  </si>
  <si>
    <t>Chisel Plow-Folding 42'</t>
  </si>
  <si>
    <t>Chisel Plow-Folding 50'</t>
  </si>
  <si>
    <t>Chisel Plow-Folding 61'</t>
  </si>
  <si>
    <t>Chisel Plow-Rigid 10'</t>
  </si>
  <si>
    <t>Chisel Plow-Rigid 15'</t>
  </si>
  <si>
    <t>Chisel Plow-Rigid 20'</t>
  </si>
  <si>
    <t>Chisel Plow-Rigid 24'</t>
  </si>
  <si>
    <t>Chisel-Harrow 21 shank</t>
  </si>
  <si>
    <t>Chisel-Harrow 27 shank</t>
  </si>
  <si>
    <t>Coulter-Chisel-Harro 21 shank</t>
  </si>
  <si>
    <t>Coulter-Chisel-Harro 27 shank</t>
  </si>
  <si>
    <t>Cultivate &amp; Post 10R-30</t>
  </si>
  <si>
    <t>Cultivate &amp; Post 12R-30</t>
  </si>
  <si>
    <t>Cultivate &amp; Post 12R-38</t>
  </si>
  <si>
    <t>Cultivate &amp; Post 16R-30</t>
  </si>
  <si>
    <t>Cultivate &amp; Post 4R-30</t>
  </si>
  <si>
    <t>Cultivate &amp; Post 4R-38</t>
  </si>
  <si>
    <t>Cultivate &amp; Post 6R-30</t>
  </si>
  <si>
    <t>Cultivate &amp; Post 6R-38</t>
  </si>
  <si>
    <t>Cultivate &amp; Post 8R-30</t>
  </si>
  <si>
    <t>Cultivate &amp; Post 8R-38</t>
  </si>
  <si>
    <t>Cultivate &amp; Post 8R-38 2x1</t>
  </si>
  <si>
    <t>Cultivate 10R-30</t>
  </si>
  <si>
    <t>Cultivate 12R-30</t>
  </si>
  <si>
    <t>Cultivate 12R-38</t>
  </si>
  <si>
    <t>Cultivate 16R-30</t>
  </si>
  <si>
    <t>Cultivate 4R-30</t>
  </si>
  <si>
    <t>Cultivate 4R-38</t>
  </si>
  <si>
    <t>Cultivate 6R-30</t>
  </si>
  <si>
    <t>Cultivate 6R-38</t>
  </si>
  <si>
    <t>Cultivate 8R-30</t>
  </si>
  <si>
    <t>Cultivate 8R-38</t>
  </si>
  <si>
    <t>Cultivate 8R-38 2x1</t>
  </si>
  <si>
    <t>Disk &amp; Incorporate 14'</t>
  </si>
  <si>
    <t>Disk &amp; Incorporate 24'</t>
  </si>
  <si>
    <t>Disk &amp; Incorporate 28'</t>
  </si>
  <si>
    <t>Disk &amp; Incorporate 32'</t>
  </si>
  <si>
    <t>Disk Harrow 14'</t>
  </si>
  <si>
    <t>Disk Harrow 20'</t>
  </si>
  <si>
    <t>Disk Harrow 24'</t>
  </si>
  <si>
    <t>Disk Harrow 28'</t>
  </si>
  <si>
    <t>Disk Harrow 32'</t>
  </si>
  <si>
    <t>Disk Harrow 42'</t>
  </si>
  <si>
    <t>Disk Heavy 14'</t>
  </si>
  <si>
    <t>Disk Heavy 20'</t>
  </si>
  <si>
    <t>Disk Heavy 28'</t>
  </si>
  <si>
    <t>Disk Ripper 15'</t>
  </si>
  <si>
    <t xml:space="preserve">Ditcher </t>
  </si>
  <si>
    <t xml:space="preserve">Ditcher (1m/160a) </t>
  </si>
  <si>
    <t>Fert Appl (Liquid) 10R-30</t>
  </si>
  <si>
    <t>Fert Appl (Liquid) 10R-38</t>
  </si>
  <si>
    <t>Fert Appl (Liquid) 12R-30</t>
  </si>
  <si>
    <t>Fert Appl (Liquid) 12R-38</t>
  </si>
  <si>
    <t>Fert Appl (Liquid) 4R-38</t>
  </si>
  <si>
    <t>Fert Appl (Liquid) 6R-30</t>
  </si>
  <si>
    <t>Fert Appl (Liquid) 6R-38</t>
  </si>
  <si>
    <t>Fert Appl (Liquid) 8R-30</t>
  </si>
  <si>
    <t>Fert Appl (Liquid) 8R-38</t>
  </si>
  <si>
    <t>Fert Appl (Liquid) 8R-38 2x1</t>
  </si>
  <si>
    <t>Field Cult &amp; Inc 42'</t>
  </si>
  <si>
    <t>Field Cult &amp; Inc 50'</t>
  </si>
  <si>
    <t>Field Cult &amp; Inc Fld 24'</t>
  </si>
  <si>
    <t>Field Cult &amp; Inc Fld 32'</t>
  </si>
  <si>
    <t>Field Cult &amp; Inc Rdg 12'</t>
  </si>
  <si>
    <t>Field Cultivate Fld 24'</t>
  </si>
  <si>
    <t>Field Cultivate Fld 32'</t>
  </si>
  <si>
    <t>Field Cultivate Fld 42'</t>
  </si>
  <si>
    <t>Field Cultivate Fld 50'</t>
  </si>
  <si>
    <t>Field Cultivate Rdg 12'</t>
  </si>
  <si>
    <t>Grain Cart Corn 1000 bu</t>
  </si>
  <si>
    <t>Grain Cart Corn 500 bu</t>
  </si>
  <si>
    <t>Grain Cart Corn 700 bu</t>
  </si>
  <si>
    <t>Grain Cart Rice 1000 bu</t>
  </si>
  <si>
    <t>Grain Cart Rice 500 bu</t>
  </si>
  <si>
    <t>Grain Cart Rice 700 bu</t>
  </si>
  <si>
    <t>Grain Cart Soybean 1000 bu</t>
  </si>
  <si>
    <t>Grain Cart Soybean 500 bu</t>
  </si>
  <si>
    <t>Grain Cart Soybean 700 bu</t>
  </si>
  <si>
    <t>Grain Cart Wht/Sor 1000 bu</t>
  </si>
  <si>
    <t>Grain Cart Wht/Sor 500 bu</t>
  </si>
  <si>
    <t>Grain Cart Wht/Sor 700 bu</t>
  </si>
  <si>
    <t>Grain Drill &amp; Pre 10'</t>
  </si>
  <si>
    <t>Grain Drill &amp; Pre 12'</t>
  </si>
  <si>
    <t>Grain Drill &amp; Pre 15'</t>
  </si>
  <si>
    <t>Grain Drill &amp; Pre 20'</t>
  </si>
  <si>
    <t>Grain Drill &amp; Pre 24'</t>
  </si>
  <si>
    <t>Grain Drill &amp; Pre 30'</t>
  </si>
  <si>
    <t>Grain Drill &amp; Pre 35'</t>
  </si>
  <si>
    <t>Grain Drill &amp; Pre T 8R-38</t>
  </si>
  <si>
    <t>Grain Drill 10'</t>
  </si>
  <si>
    <t>Grain Drill 12'</t>
  </si>
  <si>
    <t>Grain Drill 15'</t>
  </si>
  <si>
    <t>Grain Drill 20'</t>
  </si>
  <si>
    <t>Grain Drill 24'</t>
  </si>
  <si>
    <t>Grain Drill 30'</t>
  </si>
  <si>
    <t>Grain Drill 35'</t>
  </si>
  <si>
    <t>Harrow -  Rigid 21'</t>
  </si>
  <si>
    <t>Harrow - Folding 24'</t>
  </si>
  <si>
    <t>Harrow - Folding 30'</t>
  </si>
  <si>
    <t>Harrow - Folding 40'</t>
  </si>
  <si>
    <t>Harrow - Folding 48'</t>
  </si>
  <si>
    <t>Harrow - Rigid 13'</t>
  </si>
  <si>
    <t>Header - Corn 12R-20</t>
  </si>
  <si>
    <t>Header - Corn 12R-30</t>
  </si>
  <si>
    <t>Header - Corn 6R-30</t>
  </si>
  <si>
    <t>Header - Corn 6R-38</t>
  </si>
  <si>
    <t>Header - Corn 8R-30</t>
  </si>
  <si>
    <t>Header - Corn 8R-38</t>
  </si>
  <si>
    <t>Header - Draper (CL) 25' Rigid</t>
  </si>
  <si>
    <t>Header - Draper (CL) 30' Rigid</t>
  </si>
  <si>
    <t>Header - Draper (CL) 36' Rigid</t>
  </si>
  <si>
    <t>Header - Draper (SL) 25' Rigid</t>
  </si>
  <si>
    <t>Header - Draper (SL) 30' Rigid</t>
  </si>
  <si>
    <t>Header - Draper (SL) 36' Rigid</t>
  </si>
  <si>
    <t>Header - Rice (CL) 25' Rigid</t>
  </si>
  <si>
    <t>Header - Rice (CL) 30' Rigid</t>
  </si>
  <si>
    <t>Header - Rice (SL) 25' Rigid</t>
  </si>
  <si>
    <t>Header - Rice (SL) 30' Rigid</t>
  </si>
  <si>
    <t>Header -RiceStrp(CL) 20'</t>
  </si>
  <si>
    <t>Header -RiceStrp(CL) 24'</t>
  </si>
  <si>
    <t>Header -RiceStrp(CL) 32'</t>
  </si>
  <si>
    <t>Header -RiceStrp(SL) 20'</t>
  </si>
  <si>
    <t>Header -RiceStrp(SL) 24'</t>
  </si>
  <si>
    <t>Header -RiceStrp(SL) 32'</t>
  </si>
  <si>
    <t>Header -Soybean 22' Flex</t>
  </si>
  <si>
    <t>Header -Soybean 25' Flex</t>
  </si>
  <si>
    <t>Header -Soybean 30' Flex</t>
  </si>
  <si>
    <t>Header -Soybean 35' Flex</t>
  </si>
  <si>
    <t>Header Wheat/Sorghum 22' Rigid</t>
  </si>
  <si>
    <t>Header Wheat/Sorghum 25' Rigid</t>
  </si>
  <si>
    <t>Header Wheat/Sorghum 30' Rigid</t>
  </si>
  <si>
    <t>Header-Cotton Bcast 13'</t>
  </si>
  <si>
    <t>Header-Cotton-Bcast 16'</t>
  </si>
  <si>
    <t>Header-Cotton-Bcast 19'</t>
  </si>
  <si>
    <t>Header-Cotton-Brush 4R-30 2x1</t>
  </si>
  <si>
    <t>Header-Cotton-Brush 4R-36</t>
  </si>
  <si>
    <t>Header-Cotton-Brush 4R-38</t>
  </si>
  <si>
    <t>Header-Cotton-Brush 4R-38 2x1</t>
  </si>
  <si>
    <t>Header-Cotton-Brush 5R-30</t>
  </si>
  <si>
    <t>Header-Cotton-Brush 5R-38</t>
  </si>
  <si>
    <t>Header-Cotton-Brush 6R-30</t>
  </si>
  <si>
    <t>Header-Cotton-Brush 6R-38</t>
  </si>
  <si>
    <t>Header-Cotton-Brush 8R-30</t>
  </si>
  <si>
    <t>Header-Cotton-Brush 8R-36/38</t>
  </si>
  <si>
    <t>Land Plane 50'x16'</t>
  </si>
  <si>
    <t>Levee Pull &amp; Seed 8 Blade</t>
  </si>
  <si>
    <t>Levee Plow</t>
  </si>
  <si>
    <t>Module Builder 4R2x1(350)</t>
  </si>
  <si>
    <t>Module Builder 4R-30(325)</t>
  </si>
  <si>
    <t>Module Builder-Strip 13' Bcast</t>
  </si>
  <si>
    <t>Module Builder-Strip 16' Bcast</t>
  </si>
  <si>
    <t>Module Builder-Strip 19' Bcast</t>
  </si>
  <si>
    <t>Module Builder-Strip 4R-30 2x1</t>
  </si>
  <si>
    <t>Module Builder-Strip 4R-36</t>
  </si>
  <si>
    <t>Module Builder-Strip 4R-38</t>
  </si>
  <si>
    <t>Module Builder-Strip 4R-38 2x1</t>
  </si>
  <si>
    <t>Module Builder-Strip 5R-30</t>
  </si>
  <si>
    <t>Module Builder-Strip 5R-38</t>
  </si>
  <si>
    <t>Module Builder-Strip 6R-30</t>
  </si>
  <si>
    <t>Module Builder-Strip 6R-38</t>
  </si>
  <si>
    <t>Module Builder-Strip 8R-36/38</t>
  </si>
  <si>
    <t>NT Grain Drill &amp; Pre 10'</t>
  </si>
  <si>
    <t>NT Grain Drill &amp; Pre 12'</t>
  </si>
  <si>
    <t>NT Grain Drill &amp; Pre 15'</t>
  </si>
  <si>
    <t>NT Grain Drill &amp; Pre 20'</t>
  </si>
  <si>
    <t>NT Grain Drill &amp; Pre 24'</t>
  </si>
  <si>
    <t>NT Grain Drill &amp; Pre 30'</t>
  </si>
  <si>
    <t>NT Grain Drill 10'</t>
  </si>
  <si>
    <t>NT Grain Drill 12'</t>
  </si>
  <si>
    <t>NT Grain Drill 15'</t>
  </si>
  <si>
    <t>NT Grain Drill 20'</t>
  </si>
  <si>
    <t>NT Grain Drill 24'</t>
  </si>
  <si>
    <t>NT Grain Drill 30'</t>
  </si>
  <si>
    <t>NT Plant&amp;Pre-Folding 12R-20</t>
  </si>
  <si>
    <t>NT Plant&amp;Pre-Folding 12R-30</t>
  </si>
  <si>
    <t>NT Plant&amp;Pre-Folding 12R-38</t>
  </si>
  <si>
    <t>NT Plant&amp;Pre-Folding 16R-30</t>
  </si>
  <si>
    <t>NT Plant&amp;Pre-Folding 23R-15</t>
  </si>
  <si>
    <t>NT Plant&amp;Pre-Folding 24R-15</t>
  </si>
  <si>
    <t>NT Plant&amp;Pre-Folding 24R-20</t>
  </si>
  <si>
    <t>NT Plant&amp;Pre-Folding 24R-30</t>
  </si>
  <si>
    <t>NT Plant&amp;Pre-Folding 31R-15</t>
  </si>
  <si>
    <t>NT Plant&amp;Pre-Folding 32R-15</t>
  </si>
  <si>
    <t>NT Plant&amp;Pre-Folding 8R-38</t>
  </si>
  <si>
    <t>NT Plant&amp;Pre-Folding 8R-38 2x1</t>
  </si>
  <si>
    <t>NT Plant&amp;Pre-Rigid 10R-30</t>
  </si>
  <si>
    <t>NT Plant&amp;Pre-Rigid 11R-15</t>
  </si>
  <si>
    <t>NT Plant&amp;Pre-Rigid 11R-20</t>
  </si>
  <si>
    <t>NT Plant&amp;Pre-Rigid 12R-20</t>
  </si>
  <si>
    <t>NT Plant&amp;Pre-Rigid 12R-30</t>
  </si>
  <si>
    <t>NT Plant&amp;Pre-Rigid 13R-18/20</t>
  </si>
  <si>
    <t>NT Plant&amp;Pre-Rigid 15R-15</t>
  </si>
  <si>
    <t>NT Plant&amp;Pre-Rigid 4R-30</t>
  </si>
  <si>
    <t>NT Plant&amp;Pre-Rigid 4R-38</t>
  </si>
  <si>
    <t>NT Plant&amp;Pre-Rigid 6R-30</t>
  </si>
  <si>
    <t>NT Plant&amp;Pre-Rigid 6R-38</t>
  </si>
  <si>
    <t>NT Plant&amp;Pre-Rigid 8R-30</t>
  </si>
  <si>
    <t>NT Plant&amp;Pre-Rigid 8R-38</t>
  </si>
  <si>
    <t>NT Plant&amp;Pre-TwinRow 12R-30/40</t>
  </si>
  <si>
    <t>NT Plant&amp;Pre-TwinRow 8R-30/40</t>
  </si>
  <si>
    <t>NT Plant-Folding 12R-20</t>
  </si>
  <si>
    <t>NT Plant-Folding 12R-30</t>
  </si>
  <si>
    <t>NT Plant-Folding 12R-38</t>
  </si>
  <si>
    <t>NT Plant-Folding 16R-30</t>
  </si>
  <si>
    <t>NT Plant-Folding 23R-15</t>
  </si>
  <si>
    <t>NT Plant-Folding 24R-15</t>
  </si>
  <si>
    <t>NT Plant-Folding 24R-20</t>
  </si>
  <si>
    <t>NT Plant-Folding 24R-30</t>
  </si>
  <si>
    <t>NT Plant-Folding 31R-15</t>
  </si>
  <si>
    <t>NT Plant-Folding 32R-15</t>
  </si>
  <si>
    <t>NT Plant-Folding 8R-38</t>
  </si>
  <si>
    <t>NT Plant-Folding 8R-38 2x1</t>
  </si>
  <si>
    <t>NT Plant-Rigid 10R-30</t>
  </si>
  <si>
    <t>NT Plant-Rigid 11R-15</t>
  </si>
  <si>
    <t>NT Plant-Rigid 11R-20</t>
  </si>
  <si>
    <t>NT Plant-Rigid 12R-20</t>
  </si>
  <si>
    <t>NT Plant-Rigid 12R-30</t>
  </si>
  <si>
    <t>NT Plant-Rigid 13R-18/20</t>
  </si>
  <si>
    <t>NT Plant-Rigid 15R-15</t>
  </si>
  <si>
    <t>NT Plant-Rigid 4R-30</t>
  </si>
  <si>
    <t>NT Plant-Rigid 4R-38</t>
  </si>
  <si>
    <t>NT Plant-Rigid 6R-30</t>
  </si>
  <si>
    <t>NT Plant-Rigid 6R-38</t>
  </si>
  <si>
    <t>NT Plant-Rigid 8R-30</t>
  </si>
  <si>
    <t>NT Plant-Rigid 8R-38</t>
  </si>
  <si>
    <t>NT Plant-TwinRow 12R-30/40</t>
  </si>
  <si>
    <t>NT Plant-TwinRow 8R-30/40</t>
  </si>
  <si>
    <t>Pipe Spool 160ac 1/4m roll</t>
  </si>
  <si>
    <t>Pipe Trailer 1m/160a 30'</t>
  </si>
  <si>
    <t>Plant - Folding 12R-20</t>
  </si>
  <si>
    <t>Plant - Folding 12R-30</t>
  </si>
  <si>
    <t>Plant - Folding 12R-38</t>
  </si>
  <si>
    <t>Plant - Folding 16R-30</t>
  </si>
  <si>
    <t>Plant - Folding 23R-15</t>
  </si>
  <si>
    <t>Plant - Folding 24R-15</t>
  </si>
  <si>
    <t>Plant - Folding 24R-20</t>
  </si>
  <si>
    <t>Plant - Folding 24R-30</t>
  </si>
  <si>
    <t>Plant - Folding 31R-15</t>
  </si>
  <si>
    <t>Plant - Folding 32R-15</t>
  </si>
  <si>
    <t>Plant - Folding 8R-38</t>
  </si>
  <si>
    <t>Plant - Folding 8R-38 2x1</t>
  </si>
  <si>
    <t>Plant - Rigid 10R-30</t>
  </si>
  <si>
    <t>Plant - Rigid 11R-15</t>
  </si>
  <si>
    <t>Plant - Rigid 11R-20</t>
  </si>
  <si>
    <t>Plant - Rigid 12R-20</t>
  </si>
  <si>
    <t>Plant - Rigid 12R-30</t>
  </si>
  <si>
    <t>Plant - Rigid 13R-18/20</t>
  </si>
  <si>
    <t>Plant - Rigid 15R-15</t>
  </si>
  <si>
    <t>Plant - Rigid 4R-30</t>
  </si>
  <si>
    <t>Plant - Rigid 4R-38</t>
  </si>
  <si>
    <t>Plant - Rigid 6R-30</t>
  </si>
  <si>
    <t>Plant - Rigid 6R-38</t>
  </si>
  <si>
    <t>Plant - Rigid 8R-30</t>
  </si>
  <si>
    <t>Plant - Rigid 8R-38</t>
  </si>
  <si>
    <t>Plant - TwinRow 12R-30/40</t>
  </si>
  <si>
    <t>Plant - TwinRow 8R-30/40</t>
  </si>
  <si>
    <t>Plant &amp; Pre-Folding 12R-20</t>
  </si>
  <si>
    <t>Plant &amp; Pre-Folding 12R-30</t>
  </si>
  <si>
    <t>Plant &amp; Pre-Folding 12R-38</t>
  </si>
  <si>
    <t>Plant &amp; Pre-Folding 16R-30</t>
  </si>
  <si>
    <t>Plant &amp; Pre-Folding 23R-15</t>
  </si>
  <si>
    <t>Plant &amp; Pre-Folding 24R-15</t>
  </si>
  <si>
    <t>Plant &amp; Pre-Folding 24R-20</t>
  </si>
  <si>
    <t>Plant &amp; Pre-Folding 24R-30</t>
  </si>
  <si>
    <t>Plant &amp; Pre-Folding 31R-15</t>
  </si>
  <si>
    <t>Plant &amp; Pre-Folding 32R-15</t>
  </si>
  <si>
    <t>Plant &amp; Pre-Folding 8R-38</t>
  </si>
  <si>
    <t>Plant &amp; Pre-Folding 8R-38 2x1</t>
  </si>
  <si>
    <t>Plant &amp; Pre-Rigid 10R-30</t>
  </si>
  <si>
    <t>Plant &amp; Pre-Rigid 11R-15</t>
  </si>
  <si>
    <t>Plant &amp; Pre-Rigid 11R-20</t>
  </si>
  <si>
    <t>Plant &amp; Pre-Rigid 12R-20</t>
  </si>
  <si>
    <t>Plant &amp; Pre-Rigid 12R-30</t>
  </si>
  <si>
    <t>Plant &amp; Pre-Rigid 13R-18/20</t>
  </si>
  <si>
    <t>Plant &amp; Pre-Rigid 15R-15</t>
  </si>
  <si>
    <t>Plant &amp; Pre-Rigid 4R-30</t>
  </si>
  <si>
    <t>Plant &amp; Pre-Rigid 4R-38</t>
  </si>
  <si>
    <t>Plant &amp; Pre-Rigid 6R-30</t>
  </si>
  <si>
    <t>Plant &amp; Pre-Rigid 6R-38</t>
  </si>
  <si>
    <t>Plant &amp; Pre-Rigid 8R-30</t>
  </si>
  <si>
    <t>Plant &amp; Pre-Rigid 8R-38</t>
  </si>
  <si>
    <t>Plant &amp; Pre-TwinRow 12R-30/40</t>
  </si>
  <si>
    <t>Plant &amp; Pre-TwinRow 8R-30/40</t>
  </si>
  <si>
    <t>Roller/Cultipacker 12'</t>
  </si>
  <si>
    <t>Roller/Cultipacker 20'</t>
  </si>
  <si>
    <t>Roller/Cultipacker 30'</t>
  </si>
  <si>
    <t>Roller/Cultipacker 38'</t>
  </si>
  <si>
    <t>Roller/Stubble 20'</t>
  </si>
  <si>
    <t>Roller/Stubble 32'</t>
  </si>
  <si>
    <t>Rotary Cutter 12'</t>
  </si>
  <si>
    <t>Rotary Cutter 7'</t>
  </si>
  <si>
    <t>Rotary Cutter-Flex 15'</t>
  </si>
  <si>
    <t>Rotary Cutter-Flex 20'</t>
  </si>
  <si>
    <t>Row Cond &amp; Inc-Fold. 26'</t>
  </si>
  <si>
    <t>Row Cond &amp; Inc-Fold. 38'</t>
  </si>
  <si>
    <t>Row Cond &amp; Inc-Rigid 13'</t>
  </si>
  <si>
    <t>Row Cond &amp; Inc-Rigid 21'</t>
  </si>
  <si>
    <t>Row Cond &amp; Inc-Rigid 26'</t>
  </si>
  <si>
    <t>Row Cond Folding 26'</t>
  </si>
  <si>
    <t>Row Cond Folding 38'</t>
  </si>
  <si>
    <t>Row Cond Rigid 13'</t>
  </si>
  <si>
    <t>Row Cond Rigid 21'</t>
  </si>
  <si>
    <t>Row Cond Rigid 26'</t>
  </si>
  <si>
    <t>Row Cond./Roll-Fold. 26'</t>
  </si>
  <si>
    <t>Row Cond./Roll-Fold. 30'</t>
  </si>
  <si>
    <t>Row Cond./Roll-Fold. 40'</t>
  </si>
  <si>
    <t>Row Cond./Roll-Rigid 21'</t>
  </si>
  <si>
    <t>Row Cond./Roll-Rigid 26'</t>
  </si>
  <si>
    <t>Spray (ATV Ropewick) 75"</t>
  </si>
  <si>
    <t>Spray (ATV) 12'/17'</t>
  </si>
  <si>
    <t>Spray (ATV) 20'</t>
  </si>
  <si>
    <t>Spray (Band) 27' Fold</t>
  </si>
  <si>
    <t>Spray (Band) 40' Fold</t>
  </si>
  <si>
    <t>Spray (Band) 50' Fold</t>
  </si>
  <si>
    <t>Spray (Band) 53' Fold</t>
  </si>
  <si>
    <t>Spray (Band) 60' Fold</t>
  </si>
  <si>
    <t>Spray (Bcast/HB) 13' Rigid</t>
  </si>
  <si>
    <t>Spray (Bcast/HB) 20' Rigid</t>
  </si>
  <si>
    <t>Spray (Bcast/HB) 27' Fold</t>
  </si>
  <si>
    <t>Spray (Bcast/HB) 27' Rigid</t>
  </si>
  <si>
    <t>Spray (Bcast/HB) 30' Fold</t>
  </si>
  <si>
    <t>Spray (Bcast/HB) 40' Fold</t>
  </si>
  <si>
    <t>Spray (Bcast/HB/HD) 27'</t>
  </si>
  <si>
    <t>Spray (Bcast/HB/HD) 40'</t>
  </si>
  <si>
    <t>Spray (Broadcast) 27'</t>
  </si>
  <si>
    <t>Spray (Broadcast) 40'</t>
  </si>
  <si>
    <t>Spray (Broadcast) 50'</t>
  </si>
  <si>
    <t>Spray (Broadcast) 53'</t>
  </si>
  <si>
    <t>Spray (Broadcast) 60'</t>
  </si>
  <si>
    <t>Spray (Direct/Hood) 12R-30</t>
  </si>
  <si>
    <t>Spray (Direct/Hood) 12R-38</t>
  </si>
  <si>
    <t>Spray (Direct/Hood) 8R-30</t>
  </si>
  <si>
    <t>Spray (Direct/Hood) 8R-38</t>
  </si>
  <si>
    <t>Spray (Direct/Layby) 12R-30</t>
  </si>
  <si>
    <t>Spray (Direct/Layby) 12R-38</t>
  </si>
  <si>
    <t>Spray (Direct/Layby) 8R-38</t>
  </si>
  <si>
    <t>Spray (Direct/Layby) 8R-38 2x1</t>
  </si>
  <si>
    <t>Spray (Levee Leaper) 50'</t>
  </si>
  <si>
    <t>Spray (Pull Type) 120'</t>
  </si>
  <si>
    <t>Spray (Pull Type) 60'</t>
  </si>
  <si>
    <t>Spray (Pull Type) 80'</t>
  </si>
  <si>
    <t>Spray (Pull Type) 90'</t>
  </si>
  <si>
    <t>Spray (Ropewick) 20'</t>
  </si>
  <si>
    <t>Spray (Spot) 27'</t>
  </si>
  <si>
    <t>Spray (Spot) 40'</t>
  </si>
  <si>
    <t>Spray (Spot) 50'</t>
  </si>
  <si>
    <t>Spray (Spot) 53'</t>
  </si>
  <si>
    <t>Spray (Spot) 60'</t>
  </si>
  <si>
    <t>Stalk Shredder 14'</t>
  </si>
  <si>
    <t>Stalk Shredder Flex 20'</t>
  </si>
  <si>
    <t>Stalk Shredder-Flail 12'</t>
  </si>
  <si>
    <t>Stalk Shredder-Flail 15'</t>
  </si>
  <si>
    <t>Stalk Shredder-Flail 18'</t>
  </si>
  <si>
    <t>Stalk Shredder-Flail 20'</t>
  </si>
  <si>
    <t>Stalk Shredder-Flail 25'</t>
  </si>
  <si>
    <t>Subsoiler 3 shank</t>
  </si>
  <si>
    <t>Subsoiler 4 shank</t>
  </si>
  <si>
    <t>Subsoiler 5 shank</t>
  </si>
  <si>
    <t>Subsoiler low-till 6 shank</t>
  </si>
  <si>
    <t>Subsoiler low-till 8 shank</t>
  </si>
  <si>
    <t>Sugarcane Harvester - 1 Row</t>
  </si>
  <si>
    <t>Sugarcane Loader - 1 Row</t>
  </si>
  <si>
    <t>Sugarane Harvester - 2 Row</t>
  </si>
  <si>
    <t>Sugarcane Loader - 2 Row</t>
  </si>
  <si>
    <t>Sugarcane Billet Harvester</t>
  </si>
  <si>
    <t>Sugarcane Truck &amp; Trailer</t>
  </si>
  <si>
    <t>Sugarcane Transloader</t>
  </si>
  <si>
    <t>Sugarcane 3 Row - Cover - 18 ft</t>
  </si>
  <si>
    <t>Sugarcane 3 Row - Hipper - 18 ft</t>
  </si>
  <si>
    <t>Sugarcane 3 Row - Marker - 18 ft</t>
  </si>
  <si>
    <t>Sugarcane 3 Row Offbar - 18 ft</t>
  </si>
  <si>
    <t>Sugarcane 3 Row Opener - 18 ft</t>
  </si>
  <si>
    <t>Sugarcane 3 Row Plow - 18 ft</t>
  </si>
  <si>
    <t>Sugarcane Boom Sprayer - 16 ft</t>
  </si>
  <si>
    <t>Sugarcane Burning Unit - 18 ft</t>
  </si>
  <si>
    <t>Sugarcane Chisel Plow - 13 ft</t>
  </si>
  <si>
    <t>Sugarcane Chisel Plow - 23 ft</t>
  </si>
  <si>
    <t>Sugarcane Cultimulcher - 12 ft</t>
  </si>
  <si>
    <t>Sugarcane Cultivate + Post - 6 Row</t>
  </si>
  <si>
    <t>Sugarcane Cultivator - 6 Row</t>
  </si>
  <si>
    <t>Sugarcane Disk - 12 ft</t>
  </si>
  <si>
    <t>Sugarcane Disk - 20 ft</t>
  </si>
  <si>
    <t>Sugarcane Disk - 26 ft</t>
  </si>
  <si>
    <t>Sugarcane Drain Cleaner - 6 ft</t>
  </si>
  <si>
    <t>Sugarcane Fertilizer Dry App - 42 ft</t>
  </si>
  <si>
    <t>Sugarcane Fertilizer Lq App - 3 Row</t>
  </si>
  <si>
    <t>Sugarcane Flat Roller - 18 Ft</t>
  </si>
  <si>
    <t>Sugarcane Hauling Hitch - 6 Ft</t>
  </si>
  <si>
    <t>Sugarcane Land Plane - 15 ft</t>
  </si>
  <si>
    <t xml:space="preserve">Sugarcane Planter - 1 Row Bilet </t>
  </si>
  <si>
    <t xml:space="preserve">Sugarcane Planter - 3 Row Bilet </t>
  </si>
  <si>
    <t>Sugarcane Planter - Wholestalk</t>
  </si>
  <si>
    <t>Sugarcane Planters Aid - 6 ft</t>
  </si>
  <si>
    <t>Sugarcane Rotary Ditcher - 6 ft</t>
  </si>
  <si>
    <t>Sugarcane Rotary Hoe - 18 ft</t>
  </si>
  <si>
    <t>Sugarcane Rototiller - 18 ft</t>
  </si>
  <si>
    <t>Sugarcane Wagon - 10 Ton</t>
  </si>
  <si>
    <t>Sugarcane Wagon - Billet - 10 Ton</t>
  </si>
  <si>
    <t>Baler (conventional)  -  20'</t>
  </si>
  <si>
    <t>Fertilizer Buggy - 30'</t>
  </si>
  <si>
    <t>Frontend Loader (3/4 cu yd)</t>
  </si>
  <si>
    <t>Hay Fork</t>
  </si>
  <si>
    <t>Mower Conditioner  -  9'</t>
  </si>
  <si>
    <t>Mower Sickle  -  7'</t>
  </si>
  <si>
    <t>Rotary Hoe  -  18'</t>
  </si>
  <si>
    <t>Rotary Mower - 6.7'</t>
  </si>
  <si>
    <t>Rotary Mower - 13.3'</t>
  </si>
  <si>
    <t>Self-Unload Wagon  -  4 ton</t>
  </si>
  <si>
    <t>Silage Blower (Large)</t>
  </si>
  <si>
    <t>Silage Blower (Small)</t>
  </si>
  <si>
    <t>Silage Harvester  -  1R</t>
  </si>
  <si>
    <t>Silage Harvester  -  2R</t>
  </si>
  <si>
    <t>Silage Wagon  -  6 ton</t>
  </si>
  <si>
    <t>Sodseeder  -  12'</t>
  </si>
  <si>
    <t xml:space="preserve">Sprayer Cattle  -  6' </t>
  </si>
  <si>
    <t>Sprigger  -  60 bu</t>
  </si>
  <si>
    <t>Tractor Blade  -  6'</t>
  </si>
  <si>
    <t>Tractor Spreader  -  20'</t>
  </si>
  <si>
    <t>Trailer Cotton  -  10 bale</t>
  </si>
  <si>
    <t>Trailer Hay  -  20'</t>
  </si>
  <si>
    <t>Trailer Utility  -  10'</t>
  </si>
  <si>
    <t>Hay Tedder - 17'</t>
  </si>
  <si>
    <t xml:space="preserve">Truck - 1/2 Ton Pickup </t>
  </si>
  <si>
    <t>Truck - 1 Ton</t>
  </si>
  <si>
    <t>Truck - 2 Ton</t>
  </si>
  <si>
    <t>Truck - 5 Ton</t>
  </si>
  <si>
    <t xml:space="preserve">Tractor </t>
  </si>
  <si>
    <t>Horsepower</t>
  </si>
  <si>
    <t>MFWD 150</t>
  </si>
  <si>
    <t>2WD 75</t>
  </si>
  <si>
    <t>MFWD 225</t>
  </si>
  <si>
    <t>MFWD 170</t>
  </si>
  <si>
    <t>MFWD 190</t>
  </si>
  <si>
    <t>2WD 50</t>
  </si>
  <si>
    <t>2WD 130</t>
  </si>
  <si>
    <t>2WD 150</t>
  </si>
  <si>
    <t>2WD 105</t>
  </si>
  <si>
    <t>4WD 300</t>
  </si>
  <si>
    <t>MFWD 130</t>
  </si>
  <si>
    <t>MFWD 75</t>
  </si>
  <si>
    <t>Sugarcane Rotary Mower - 13.1 ft</t>
  </si>
  <si>
    <t>MFWD 30</t>
  </si>
  <si>
    <t>MFWD 50</t>
  </si>
  <si>
    <t>MFWD 105</t>
  </si>
  <si>
    <t>MFWD 300</t>
  </si>
  <si>
    <t>4WD 400</t>
  </si>
  <si>
    <t>4WD 500</t>
  </si>
  <si>
    <t>Assumed</t>
  </si>
  <si>
    <t>Implement Used ============&gt;</t>
  </si>
  <si>
    <t>Power Unit Used  ===========&gt;</t>
  </si>
  <si>
    <t>Lower Limt</t>
  </si>
  <si>
    <t>Upper Limt</t>
  </si>
  <si>
    <t>Tractor and Combine List</t>
  </si>
  <si>
    <t>Power Unit</t>
  </si>
  <si>
    <t>Tractor (140 - 159 HP)</t>
  </si>
  <si>
    <t>Tractor (60 - 89 HP)</t>
  </si>
  <si>
    <t>Tractor (200 - 249 HP)</t>
  </si>
  <si>
    <t>Combine (300 - 349 HP)</t>
  </si>
  <si>
    <t>Combine (250 - 299 HP)</t>
  </si>
  <si>
    <t>Combine (350 - 399 HP)</t>
  </si>
  <si>
    <t>Cotton Stipper - 173 HP</t>
  </si>
  <si>
    <t>Tractor (160 - 179 HP)</t>
  </si>
  <si>
    <t>Tractor (180 - 199 HP)</t>
  </si>
  <si>
    <t>Tractor (40 - 59 HP)</t>
  </si>
  <si>
    <t>Tractor (120 - 139 HP)</t>
  </si>
  <si>
    <t>Tractor (90 - 119 HP)</t>
  </si>
  <si>
    <t>Tractor (20 - 39 HP)</t>
  </si>
  <si>
    <t>Utility Vehicle - 800 CC</t>
  </si>
  <si>
    <t>Tractor (250 - 349 HP)</t>
  </si>
  <si>
    <t>Self Propelled Used =========&gt;</t>
  </si>
  <si>
    <t>Self Propel List</t>
  </si>
  <si>
    <t>Select the Implement and Power Unit or the Self Propelled To Be Used:</t>
  </si>
  <si>
    <t xml:space="preserve">*** Note: For the tractors listed in the power unit selection, you will notice that </t>
  </si>
  <si>
    <t>for certain horsepower tractors, there will be more than one option.  The different</t>
  </si>
  <si>
    <t xml:space="preserve">notations for the different options are: CB  is tractors with a cab, RB are tractors </t>
  </si>
  <si>
    <t>with only a roll bar, 2WD are 2 wheel drive tractors, MFWD are mechanical front</t>
  </si>
  <si>
    <t xml:space="preserve">wheel drive tractors, 4WD are 4 wheel drive tractors, &amp; TRACKS are tractors with </t>
  </si>
  <si>
    <t xml:space="preserve">tracks rather then tires. </t>
  </si>
  <si>
    <t xml:space="preserve">** The costs provided are only for the time that the selected activity is being conducted in the field. It does not </t>
  </si>
  <si>
    <t xml:space="preserve">    include estimates of any costs that may be associated with transporting equipment or any costs associated with </t>
  </si>
  <si>
    <t xml:space="preserve">    other preparations made for conducting the selected activity. </t>
  </si>
  <si>
    <t>Utility Vechicle - 20 Ft Sprayer</t>
  </si>
  <si>
    <t>Utility Vechicle - 75 Ft Ropewic</t>
  </si>
  <si>
    <t>ATV - 4 Wheeler</t>
  </si>
  <si>
    <t>Sugarcane Blade - 8 ft</t>
  </si>
  <si>
    <t>Hay Rake - Rotary Rake - 10'</t>
  </si>
  <si>
    <t>Hay Rake - Wheel Rake - 17'</t>
  </si>
  <si>
    <t>Manure Spreader  -  125  bu</t>
  </si>
  <si>
    <t>Bed/Disk  (Hipper) 4R-38</t>
  </si>
  <si>
    <t>Bed/Disk  (Hipper) 6R-30</t>
  </si>
  <si>
    <t>Bed/Disk  (Hipper) 6R-38</t>
  </si>
  <si>
    <t>Bed/Disk  (Hipper) 8R-30</t>
  </si>
  <si>
    <t>Bed/Disk  (Hipper)Rd 8R-38</t>
  </si>
  <si>
    <t>Bed/Lister 6R-38</t>
  </si>
  <si>
    <t>Bed/Lister 8R-30</t>
  </si>
  <si>
    <t>Bed/Lister 8R-38</t>
  </si>
  <si>
    <t>Module Builder 4R-38(250)</t>
  </si>
  <si>
    <t>Spin Spreader 5 ton</t>
  </si>
  <si>
    <t>Subsoiler low-till 4 shank</t>
  </si>
  <si>
    <t>Bed/Disk  (Hipper) 8R-38 2x1</t>
  </si>
  <si>
    <t>Bed/Lister 8R-38 2x1</t>
  </si>
  <si>
    <t>Bed/Lister 12R-38</t>
  </si>
  <si>
    <t>Module Builder 6R-38(355)</t>
  </si>
  <si>
    <t>Module Builder 4R-38(350)</t>
  </si>
  <si>
    <t>Bed/Disk  w/roller 12R-30/40</t>
  </si>
  <si>
    <t>Spray (Direct/Layby) 8R-30</t>
  </si>
  <si>
    <t>Bed/Disk  (Hipper)Fl 8R-38</t>
  </si>
  <si>
    <t>Module Builder 6R-30(355)</t>
  </si>
  <si>
    <t>Bed/Lister-Roll-Fold 8R-38</t>
  </si>
  <si>
    <t>Bed/Lister-Roll-Rig. 8R-38</t>
  </si>
  <si>
    <t>Bed/Lister-Roll-Fold 12R-30</t>
  </si>
  <si>
    <t>Bed/Lister-Roll-Fold 12R-38</t>
  </si>
  <si>
    <t>Bed/Lister-Roll-Fold 16R-30</t>
  </si>
  <si>
    <t>Levee Pull (1m/80a) 8 blade</t>
  </si>
  <si>
    <t>Bed/Lister 4R-38</t>
  </si>
  <si>
    <t>Bed/Disk  w/roller 8R-30/40</t>
  </si>
  <si>
    <t>Strip Till 8R-38</t>
  </si>
  <si>
    <t>Bed/Disk  w/roller 8R-38</t>
  </si>
  <si>
    <t>Disk Harrow 40-100hp 14'</t>
  </si>
  <si>
    <t>Disk &amp; Incorporate 20'</t>
  </si>
  <si>
    <t>Bed/Lister 16R-30</t>
  </si>
  <si>
    <t>Spray (Direct/Layby) 16R-20</t>
  </si>
  <si>
    <t>Strip Till 12R-30</t>
  </si>
  <si>
    <t>Strip Till 12R-40</t>
  </si>
  <si>
    <t>Bed/Disk  (Hipper) 16R40</t>
  </si>
  <si>
    <t>Bed/Lister 16R40</t>
  </si>
  <si>
    <t>Tractor(200-249hp)CB Track 225</t>
  </si>
  <si>
    <t>Tractor(250-349hp)CB Track 300</t>
  </si>
  <si>
    <t>Tractor(350-449hp)CB Track 400</t>
  </si>
  <si>
    <t>Combine (300-349 hp) 325 hp</t>
  </si>
  <si>
    <t>Tractor(450-550hp)CB Track 500</t>
  </si>
  <si>
    <t>Combine (400-449 hp) 425 hp</t>
  </si>
  <si>
    <t>Combine (450-499hp) 475 hp</t>
  </si>
  <si>
    <t>Utility Vehicle 800 CC</t>
  </si>
  <si>
    <t>Utility Vehicle 900 CC</t>
  </si>
  <si>
    <t>Cotton Picker/Modu 6R-38(365)</t>
  </si>
  <si>
    <t>Cotton Picker/Modu 6R-30(500)</t>
  </si>
  <si>
    <t>Cotton Picker/Modu 4R-38(365)</t>
  </si>
  <si>
    <t>Estimated Custom Rate Charges (For Tractor and Implement Combination Selected)</t>
  </si>
  <si>
    <t xml:space="preserve">*Note:Estimated custom rate charges are calculated by adjusting the estimated per acre costs upward by 40 percent. </t>
  </si>
  <si>
    <t>0.14764</t>
  </si>
  <si>
    <t>10</t>
  </si>
  <si>
    <t>160</t>
  </si>
  <si>
    <t>0.12500</t>
  </si>
  <si>
    <t>0.09868</t>
  </si>
  <si>
    <t>0.09375</t>
  </si>
  <si>
    <t>0.04934</t>
  </si>
  <si>
    <t>0.06250</t>
  </si>
  <si>
    <t>0.03538</t>
  </si>
  <si>
    <t>0.07411</t>
  </si>
  <si>
    <t>0.06010</t>
  </si>
  <si>
    <t>8</t>
  </si>
  <si>
    <t>0.03513</t>
  </si>
  <si>
    <t>0.04309</t>
  </si>
  <si>
    <t>0.22837</t>
  </si>
  <si>
    <t>0.12020</t>
  </si>
  <si>
    <t>0.11419</t>
  </si>
  <si>
    <t>0.09027</t>
  </si>
  <si>
    <t>0.05377</t>
  </si>
  <si>
    <t>12</t>
  </si>
  <si>
    <t>150</t>
  </si>
  <si>
    <t>0.08076</t>
  </si>
  <si>
    <t>0.20433</t>
  </si>
  <si>
    <t>0.16089</t>
  </si>
  <si>
    <t>0.13622</t>
  </si>
  <si>
    <t>0.10754</t>
  </si>
  <si>
    <t>0.10217</t>
  </si>
  <si>
    <t>0.06162</t>
  </si>
  <si>
    <t>20</t>
  </si>
  <si>
    <t>300</t>
  </si>
  <si>
    <t>0.04622</t>
  </si>
  <si>
    <t>0.07307</t>
  </si>
  <si>
    <t>0.18487</t>
  </si>
  <si>
    <t>0.14673</t>
  </si>
  <si>
    <t>0.12325</t>
  </si>
  <si>
    <t>0.09730</t>
  </si>
  <si>
    <t>0.13900</t>
  </si>
  <si>
    <t>0.04688</t>
  </si>
  <si>
    <t>200</t>
  </si>
  <si>
    <t>0.02</t>
  </si>
  <si>
    <t>0.17231</t>
  </si>
  <si>
    <t>0.25778</t>
  </si>
  <si>
    <t>0.21825</t>
  </si>
  <si>
    <t>0.07645</t>
  </si>
  <si>
    <t>0.05777</t>
  </si>
  <si>
    <t>0.04402</t>
  </si>
  <si>
    <t>0.03697</t>
  </si>
  <si>
    <t>0.03031</t>
  </si>
  <si>
    <t>0.10271</t>
  </si>
  <si>
    <t>0.07703</t>
  </si>
  <si>
    <t>0.08800</t>
  </si>
  <si>
    <t>0.07333</t>
  </si>
  <si>
    <t>0.05789</t>
  </si>
  <si>
    <t>0.05500</t>
  </si>
  <si>
    <t>0.22000</t>
  </si>
  <si>
    <t>0.17323</t>
  </si>
  <si>
    <t>0.14667</t>
  </si>
  <si>
    <t>0.11579</t>
  </si>
  <si>
    <t>0.11000</t>
  </si>
  <si>
    <t>0.08696</t>
  </si>
  <si>
    <t>0.06875</t>
  </si>
  <si>
    <t>0.05428</t>
  </si>
  <si>
    <t>0.05156</t>
  </si>
  <si>
    <t>0.20625</t>
  </si>
  <si>
    <t>0.16240</t>
  </si>
  <si>
    <t>0.13750</t>
  </si>
  <si>
    <t>0.10855</t>
  </si>
  <si>
    <t>0.10313</t>
  </si>
  <si>
    <t>0.14966</t>
  </si>
  <si>
    <t>0.09244</t>
  </si>
  <si>
    <t>180</t>
  </si>
  <si>
    <t>0.08730</t>
  </si>
  <si>
    <t>0.07483</t>
  </si>
  <si>
    <t>0.06548</t>
  </si>
  <si>
    <t>0.14031</t>
  </si>
  <si>
    <t>0.09821</t>
  </si>
  <si>
    <t>0.08185</t>
  </si>
  <si>
    <t>0.07015</t>
  </si>
  <si>
    <t>0.06138</t>
  </si>
  <si>
    <t>0.04677</t>
  </si>
  <si>
    <t>0.14595</t>
  </si>
  <si>
    <t>0.07568</t>
  </si>
  <si>
    <t>0.020000</t>
  </si>
  <si>
    <t>.009375</t>
  </si>
  <si>
    <t>0.07857</t>
  </si>
  <si>
    <t>0.05169</t>
  </si>
  <si>
    <t>0.15467</t>
  </si>
  <si>
    <t>0.13095</t>
  </si>
  <si>
    <t>0.10338</t>
  </si>
  <si>
    <t>0.07764</t>
  </si>
  <si>
    <t>0.03777</t>
  </si>
  <si>
    <t>100</t>
  </si>
  <si>
    <t>0.03173</t>
  </si>
  <si>
    <t>0.06611</t>
  </si>
  <si>
    <t>0.04958</t>
  </si>
  <si>
    <t>0.13221</t>
  </si>
  <si>
    <t>0.06222</t>
  </si>
  <si>
    <t>0.04666</t>
  </si>
  <si>
    <t>0.03555</t>
  </si>
  <si>
    <t>0.02986</t>
  </si>
  <si>
    <t>0.12443</t>
  </si>
  <si>
    <t>0.0253</t>
  </si>
  <si>
    <t>0.045832</t>
  </si>
  <si>
    <t>0.02125</t>
  </si>
  <si>
    <t>0.0255</t>
  </si>
  <si>
    <t>0.20308</t>
  </si>
  <si>
    <t>0.16923</t>
  </si>
  <si>
    <t>0.13538</t>
  </si>
  <si>
    <t>0.10154</t>
  </si>
  <si>
    <t>0.08462</t>
  </si>
  <si>
    <t>0.06769</t>
  </si>
  <si>
    <t>0.05802</t>
  </si>
  <si>
    <t>0.06286</t>
  </si>
  <si>
    <t>0.18857</t>
  </si>
  <si>
    <t>0.15714</t>
  </si>
  <si>
    <t>0.12571</t>
  </si>
  <si>
    <t>0.09429</t>
  </si>
  <si>
    <t>0.05388</t>
  </si>
  <si>
    <t>0.07395</t>
  </si>
  <si>
    <t>0.06471</t>
  </si>
  <si>
    <t>0.05176</t>
  </si>
  <si>
    <t>0.03882</t>
  </si>
  <si>
    <t>0.03235</t>
  </si>
  <si>
    <t>0.11946</t>
  </si>
  <si>
    <t>0.12771</t>
  </si>
  <si>
    <t>0.08514</t>
  </si>
  <si>
    <t>0.17028</t>
  </si>
  <si>
    <t>0.13443</t>
  </si>
  <si>
    <t>0.10096</t>
  </si>
  <si>
    <t>0.14103</t>
  </si>
  <si>
    <t>0.25385</t>
  </si>
  <si>
    <t>0.21154</t>
  </si>
  <si>
    <t>0.18333</t>
  </si>
  <si>
    <t>0.15865</t>
  </si>
  <si>
    <t>0.11610</t>
  </si>
  <si>
    <t>0.07298</t>
  </si>
  <si>
    <t>0.15165</t>
  </si>
  <si>
    <t>0.003571</t>
  </si>
  <si>
    <t>0.004166</t>
  </si>
  <si>
    <t>0.17628</t>
  </si>
  <si>
    <t>0.10577</t>
  </si>
  <si>
    <t>0.08814</t>
  </si>
  <si>
    <t>0.07051</t>
  </si>
  <si>
    <t>0.23571</t>
  </si>
  <si>
    <t>0.16369</t>
  </si>
  <si>
    <t>0.05567</t>
  </si>
  <si>
    <t>0.05288</t>
  </si>
  <si>
    <t>0.07345</t>
  </si>
  <si>
    <t>0.03526</t>
  </si>
  <si>
    <t>0.05466</t>
  </si>
  <si>
    <t>0.08361</t>
  </si>
  <si>
    <t>0.14390</t>
  </si>
  <si>
    <t>0.11559</t>
  </si>
  <si>
    <t>0.09748</t>
  </si>
  <si>
    <t>0.11312</t>
  </si>
  <si>
    <t>0.16657</t>
  </si>
  <si>
    <t>0.11134</t>
  </si>
  <si>
    <t>0.04911</t>
  </si>
  <si>
    <t>0.06820</t>
  </si>
  <si>
    <t>0.03274</t>
  </si>
  <si>
    <t>0.05076</t>
  </si>
  <si>
    <t>0.13362</t>
  </si>
  <si>
    <t>0.10734</t>
  </si>
  <si>
    <t>0.09094</t>
  </si>
  <si>
    <t>0.10504</t>
  </si>
  <si>
    <t>0.19643</t>
  </si>
  <si>
    <t>15</t>
  </si>
  <si>
    <t>.003125</t>
  </si>
  <si>
    <t>.0037500</t>
  </si>
  <si>
    <t>0.04962</t>
  </si>
  <si>
    <t>0.04714</t>
  </si>
  <si>
    <t>0.03143</t>
  </si>
  <si>
    <t>0.04873</t>
  </si>
  <si>
    <t>0.07453</t>
  </si>
  <si>
    <t>0.07543</t>
  </si>
  <si>
    <t>0.13764</t>
  </si>
  <si>
    <t>0.10304</t>
  </si>
  <si>
    <t>0.08690</t>
  </si>
  <si>
    <t>0.14848</t>
  </si>
  <si>
    <t>0.09925</t>
  </si>
  <si>
    <t>0.05344</t>
  </si>
  <si>
    <t>0.05077</t>
  </si>
  <si>
    <t>0.03385</t>
  </si>
  <si>
    <t>0.05247</t>
  </si>
  <si>
    <t>0.08027</t>
  </si>
  <si>
    <t>0.08123</t>
  </si>
  <si>
    <t>0.14823</t>
  </si>
  <si>
    <t>0.11097</t>
  </si>
  <si>
    <t>0.09358</t>
  </si>
  <si>
    <t>0.10860</t>
  </si>
  <si>
    <t>0.15990</t>
  </si>
  <si>
    <t>0.10688</t>
  </si>
  <si>
    <t>0.07466</t>
  </si>
  <si>
    <t>0.04977</t>
  </si>
  <si>
    <t>0.03930</t>
  </si>
  <si>
    <t>185</t>
  </si>
  <si>
    <t>0.16837</t>
  </si>
  <si>
    <t>0.05893</t>
  </si>
  <si>
    <t>0.06346</t>
  </si>
  <si>
    <t>0.05973</t>
  </si>
  <si>
    <t>0.04087</t>
  </si>
  <si>
    <t>0.07212</t>
  </si>
  <si>
    <t>0.08929</t>
  </si>
  <si>
    <t>0.04209</t>
  </si>
  <si>
    <t>0.26035</t>
  </si>
  <si>
    <t>0.11282</t>
  </si>
  <si>
    <t>0.06268</t>
  </si>
  <si>
    <t>0.04231</t>
  </si>
  <si>
    <t>0.03193</t>
  </si>
  <si>
    <t>0.02821</t>
  </si>
  <si>
    <t>0.13018</t>
  </si>
  <si>
    <t>0.05641</t>
  </si>
  <si>
    <t>0.04453</t>
  </si>
  <si>
    <t>0.06689</t>
  </si>
  <si>
    <t>0.01410</t>
  </si>
  <si>
    <t>0.02115</t>
  </si>
  <si>
    <t>0.01880</t>
  </si>
  <si>
    <t>0.11786</t>
  </si>
  <si>
    <t>0.08250</t>
  </si>
  <si>
    <t>0.09167</t>
  </si>
  <si>
    <t>0.06600</t>
  </si>
  <si>
    <t>0.061624</t>
  </si>
  <si>
    <t>0.15363</t>
  </si>
  <si>
    <t>0.12236</t>
  </si>
  <si>
    <t>0.07653</t>
  </si>
  <si>
    <t>12.8681</t>
  </si>
  <si>
    <t>20.589</t>
  </si>
  <si>
    <t>25.736</t>
  </si>
  <si>
    <t>0.01511</t>
  </si>
  <si>
    <t>16.985</t>
  </si>
  <si>
    <t>350</t>
  </si>
  <si>
    <t>0.01763</t>
  </si>
  <si>
    <t>0.01175</t>
  </si>
  <si>
    <t>0.01322</t>
  </si>
  <si>
    <t>0.01058</t>
  </si>
  <si>
    <t>14.154</t>
  </si>
  <si>
    <t>0.00881</t>
  </si>
  <si>
    <t>15.442</t>
  </si>
  <si>
    <t>325 hp</t>
  </si>
  <si>
    <t>16.73</t>
  </si>
  <si>
    <t>425 hp</t>
  </si>
  <si>
    <t>21.876</t>
  </si>
  <si>
    <t>475 hp</t>
  </si>
  <si>
    <t>24.449</t>
  </si>
  <si>
    <t>1.544</t>
  </si>
  <si>
    <t>600</t>
  </si>
  <si>
    <t>2.5736</t>
  </si>
  <si>
    <t>3.8604</t>
  </si>
  <si>
    <t>5.4046</t>
  </si>
  <si>
    <t>6.6914</t>
  </si>
  <si>
    <t>7.7209</t>
  </si>
  <si>
    <t>8.7503</t>
  </si>
  <si>
    <t>9.7798</t>
  </si>
  <si>
    <t>11.5813</t>
  </si>
  <si>
    <t>Track 225</t>
  </si>
  <si>
    <t>15.4418</t>
  </si>
  <si>
    <t>Track 300</t>
  </si>
  <si>
    <t>Track 400</t>
  </si>
  <si>
    <t>20.5890</t>
  </si>
  <si>
    <t>Track 500</t>
  </si>
  <si>
    <t>800 CC</t>
  </si>
  <si>
    <t>.7</t>
  </si>
  <si>
    <t>900 CC</t>
  </si>
  <si>
    <t>1</t>
  </si>
  <si>
    <t>Utility Vehicle 600 CC</t>
  </si>
  <si>
    <t>600 CC</t>
  </si>
  <si>
    <t>.5</t>
  </si>
  <si>
    <t xml:space="preserve">2018 LSU Budget </t>
  </si>
  <si>
    <t>2018 LSU Budget</t>
  </si>
  <si>
    <t>2018 Tractor and Self Propelled Cost Assumptions (Highlighed are Self-Propelled)</t>
  </si>
  <si>
    <t>2018 Implement Cost Assumptions</t>
  </si>
  <si>
    <t>Tractor(160-179hp)CB 2WD 170</t>
  </si>
  <si>
    <t>2WD 170</t>
  </si>
  <si>
    <t>Track 180</t>
  </si>
  <si>
    <t>Tractor(160-179hp)CB Track 180</t>
  </si>
  <si>
    <t>Tractor(180-199hp)CB 2WD 190</t>
  </si>
  <si>
    <t>2WD 190</t>
  </si>
  <si>
    <t>Tractor(200-249hp)CB 4WD 225</t>
  </si>
  <si>
    <t>4WD 225</t>
  </si>
  <si>
    <t>Sugarcane 5 Row - Cover - 18 ft</t>
  </si>
  <si>
    <t>Sugarcane 5 Row - Hipper - 18 ft</t>
  </si>
  <si>
    <t>Sugarcane 5 Row - Marker - 18 ft</t>
  </si>
  <si>
    <t>Sugarcane 5 Row Offbar - 18 ft</t>
  </si>
  <si>
    <t>Sugarcane 5 Row Opener - 18 ft</t>
  </si>
  <si>
    <t>Sugarcane 5 Row Plow - 18 ft</t>
  </si>
  <si>
    <t>Sugarcane Disk + Pre</t>
  </si>
  <si>
    <t>Sugarcane Mechanical Planter - 6'</t>
  </si>
  <si>
    <t>Combine (200-249 hp) 240 hp</t>
  </si>
  <si>
    <t>240 hp</t>
  </si>
  <si>
    <t>275 hp</t>
  </si>
  <si>
    <t>Combine (250-299 hp) 275 hp</t>
  </si>
  <si>
    <t>GRASS 295 hp</t>
  </si>
  <si>
    <t>Combine (250-299 hp) 295 hp</t>
  </si>
  <si>
    <t>Combine (350-379 hp) 370 hp</t>
  </si>
  <si>
    <t>370 hp</t>
  </si>
  <si>
    <t>70 hp</t>
  </si>
  <si>
    <t>Butt Levee (Backhoe)</t>
  </si>
  <si>
    <t>Cotton Picker-1st BB (2R38")</t>
  </si>
  <si>
    <t>157 hp</t>
  </si>
  <si>
    <t>Cotton Picker-1st BB (4R2x1)</t>
  </si>
  <si>
    <t>260 hp</t>
  </si>
  <si>
    <t>250 hp</t>
  </si>
  <si>
    <t>255 hp</t>
  </si>
  <si>
    <t>Cotton Picker-1st BB (4R30")</t>
  </si>
  <si>
    <t>Cotton Picker-1st BB (4R38")</t>
  </si>
  <si>
    <t>Cotton Picker-1st BB (5R30")</t>
  </si>
  <si>
    <t>Cotton Picker-1st BB (5R38")</t>
  </si>
  <si>
    <t>Cotton Picker-1st BB (6R30")</t>
  </si>
  <si>
    <t>Cotton Picker-1st BB (6R38")</t>
  </si>
  <si>
    <t>330 hp</t>
  </si>
  <si>
    <t>Cotton Picker-1st TR (2R38")</t>
  </si>
  <si>
    <t>Cotton Picker-1st TR (4R2x1)</t>
  </si>
  <si>
    <t>Cotton Picker-1st TR (4R30")</t>
  </si>
  <si>
    <t>Cotton Picker-1st TR (4R38")</t>
  </si>
  <si>
    <t>Cotton Picker-1st TR (5R30")</t>
  </si>
  <si>
    <t>Cotton Picker-1st TR (5R38")</t>
  </si>
  <si>
    <t>Cotton Picker-1st TR (6R30")</t>
  </si>
  <si>
    <t>Cotton Picker-1st TR (6R38")</t>
  </si>
  <si>
    <t>Cotton Picker-2nd BB (2R38")</t>
  </si>
  <si>
    <t>Cotton Picker-2nd BB (4R2x1)</t>
  </si>
  <si>
    <t>Cotton Picker-2nd BB (4R30")</t>
  </si>
  <si>
    <t>Cotton Picker-2nd BB (4R38")</t>
  </si>
  <si>
    <t>Cotton Picker-2nd BB (5R30")</t>
  </si>
  <si>
    <t>Cotton Picker-2nd BB (5R38")</t>
  </si>
  <si>
    <t>Cotton Picker-2nd BB (6R30")</t>
  </si>
  <si>
    <t>Cotton Picker-2nd BB (6R38")</t>
  </si>
  <si>
    <t>Cotton Picker-2nd TR (2R38")</t>
  </si>
  <si>
    <t>Cotton Picker-2nd TR (4R2x1)</t>
  </si>
  <si>
    <t>Cotton Picker-2nd TR (4R30")</t>
  </si>
  <si>
    <t>Cotton Picker-2nd TR (4R38")</t>
  </si>
  <si>
    <t>Cotton Picker-2nd TR (5R30")</t>
  </si>
  <si>
    <t>Cotton Picker-2nd TR (5R38")</t>
  </si>
  <si>
    <t>Cotton Picker-2nd TR (6R38")</t>
  </si>
  <si>
    <t>LA Rice Combine (25 ft)</t>
  </si>
  <si>
    <t>LA Rice Combine Med (20 ft)</t>
  </si>
  <si>
    <t>Levee Sprayer (27 ft)</t>
  </si>
  <si>
    <t>Blade-Box 6'</t>
  </si>
  <si>
    <t>Blade-Box 10'</t>
  </si>
  <si>
    <t>Blade-Scraper 14'</t>
  </si>
  <si>
    <t>Blade-Box 14'</t>
  </si>
  <si>
    <t>Blade-Scraper 6'</t>
  </si>
  <si>
    <t>Blade-Scraper 10'</t>
  </si>
  <si>
    <t>Disk &amp; Incorporate 42'</t>
  </si>
  <si>
    <t>Field Cult &amp; Inc 12'</t>
  </si>
  <si>
    <t>Field Cult &amp; Inc 24'</t>
  </si>
  <si>
    <t>Gate Installer</t>
  </si>
  <si>
    <t>Header - Corn 4R-38</t>
  </si>
  <si>
    <t>Header - Rice (CL) 22' Rigid</t>
  </si>
  <si>
    <t>Header - Rice (SL) 22' Rigid</t>
  </si>
  <si>
    <t>Header -Soybean 18' Flex</t>
  </si>
  <si>
    <t>Header Wheat/Sorghum 18' Rigid</t>
  </si>
  <si>
    <t>Header-Cotton-Brush 4R-30</t>
  </si>
  <si>
    <t>LA Boom Sprayer (30 ft)</t>
  </si>
  <si>
    <t>Land Plane 40'x10'</t>
  </si>
  <si>
    <t>LA Rice Backhoe Rrmnt (2 ft)</t>
  </si>
  <si>
    <t>LA Rice Land Level (13 ft)</t>
  </si>
  <si>
    <t>LA Rice Levee Plow (8 ft)</t>
  </si>
  <si>
    <t>LA Rice Water Level (24 ft)</t>
  </si>
  <si>
    <t>Levee Splitter (1/80) 32"</t>
  </si>
  <si>
    <t>Module Builder 4R-30(255)</t>
  </si>
  <si>
    <t>Module Builder 2R38(157)</t>
  </si>
  <si>
    <t>Module Builder 5R-38(355)</t>
  </si>
  <si>
    <t>Module Builder 5R-30(255)</t>
  </si>
  <si>
    <t>Module Builder-Strip 4R-30</t>
  </si>
  <si>
    <t>NT Plant&amp;Pre-Rigid 8R-22</t>
  </si>
  <si>
    <t>NT Plant-Folding 10R-30</t>
  </si>
  <si>
    <t>NT Plant-Folding 10R-38</t>
  </si>
  <si>
    <t>NT Plant-Rigid 8R-22</t>
  </si>
  <si>
    <t>Bed-Paratill   Rigid 8R-38 2x1</t>
  </si>
  <si>
    <t>Pipe Drag (30 ft)</t>
  </si>
  <si>
    <t>Plant &amp; Pre-Rigid 10R-38</t>
  </si>
  <si>
    <t>Plant &amp; Pre-Rigid 8R-22</t>
  </si>
  <si>
    <t>Plant - Folding 10R-30</t>
  </si>
  <si>
    <t>Plant - Folding 10R-38</t>
  </si>
  <si>
    <t>Plant - Rigid 8R-22</t>
  </si>
  <si>
    <t>Row Conditioner (Harrow) 13'</t>
  </si>
  <si>
    <t>Row Conditioner (Harrow) 21'</t>
  </si>
  <si>
    <t>Row Conditioner (Harrow) 27'</t>
  </si>
  <si>
    <t>Row Conditioner (Harrow) 38'</t>
  </si>
  <si>
    <t>Row Conditioner (Harrow) 42'</t>
  </si>
  <si>
    <t>Row Conditioner (Plant) 13'</t>
  </si>
  <si>
    <t>Row Conditioner (Plant) 21'</t>
  </si>
  <si>
    <t>Row Conditioner (Plant) 27'</t>
  </si>
  <si>
    <t>Row Conditioner (Plant) 38'</t>
  </si>
  <si>
    <t>Row Conditioner (Plant) 42'</t>
  </si>
  <si>
    <t>RT Cult (Early) 8R30</t>
  </si>
  <si>
    <t>RT Cult (Early) 12R30</t>
  </si>
  <si>
    <t>RT Cult (Late) 8R30</t>
  </si>
  <si>
    <t>RT Cult (Late) 12R30</t>
  </si>
  <si>
    <t>RT Cult + PD (Early) 8R30</t>
  </si>
  <si>
    <t>RT Cult + PD (Early) 12R30</t>
  </si>
  <si>
    <t>RT Cult + PD (Late) 8R30</t>
  </si>
  <si>
    <t>RT Cult + PD (Late) 12R30</t>
  </si>
  <si>
    <t>Spray (Direct/Layby) 10R-30</t>
  </si>
  <si>
    <t>Stalk Shredder 20'</t>
  </si>
  <si>
    <t>TerraTill Bed w/ roll (4R38)</t>
  </si>
  <si>
    <t>TerraTill Bed w/ roll (6R38)</t>
  </si>
  <si>
    <t>TerraTill Bed w/ roll (4R30)</t>
  </si>
  <si>
    <t>TerraTill Bed w/ roll (6R30)</t>
  </si>
  <si>
    <t>Tractor List</t>
  </si>
  <si>
    <t>None</t>
  </si>
  <si>
    <t>Hired Labor Cost Per Hour</t>
  </si>
  <si>
    <t>Boll Buggy-6R-38</t>
  </si>
  <si>
    <t>Boll Buggy-4R 2X1</t>
  </si>
  <si>
    <t>Boll Buggy-4R-38</t>
  </si>
  <si>
    <t>Boll Buggy-6R-30</t>
  </si>
  <si>
    <t>Baler -  4 X 5 Round Baler</t>
  </si>
  <si>
    <t>Trailer Cattle - Gooseneck  -  36'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</si>
</sst>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&quot;$&quot;#,##0.00"/>
    <numFmt numFmtId="165" formatCode="&quot;$&quot;#,##0"/>
    <numFmt numFmtId="166" formatCode="0.0000"/>
    <numFmt numFmtId="167" formatCode="0.0"/>
    <numFmt numFmtId="168" formatCode="#,##0.0000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26"/>
      <name val="Arial"/>
      <family val="2"/>
    </font>
    <font>
      <sz val="11"/>
      <color indexed="43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Arial"/>
      <family val="2"/>
    </font>
    <font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ott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auto="1"/>
      </left>
      <right style="dashed">
        <color auto="1"/>
      </right>
      <top/>
      <bottom style="thick">
        <color indexed="64"/>
      </bottom>
      <diagonal/>
    </border>
    <border>
      <left style="dashed">
        <color auto="1"/>
      </left>
      <right/>
      <top/>
      <bottom style="thick">
        <color indexed="64"/>
      </bottom>
      <diagonal/>
    </border>
    <border>
      <left style="dashed">
        <color auto="1"/>
      </left>
      <right style="thick">
        <color auto="1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ashed">
        <color indexed="64"/>
      </bottom>
      <diagonal/>
    </border>
    <border>
      <left/>
      <right style="dotted">
        <color indexed="64"/>
      </right>
      <top style="thick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ash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4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38" applyNumberFormat="0" applyAlignment="0" applyProtection="0"/>
    <xf numFmtId="0" fontId="13" fillId="29" borderId="39" applyNumberFormat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0" borderId="40" applyNumberFormat="0" applyFill="0" applyAlignment="0" applyProtection="0"/>
    <xf numFmtId="0" fontId="17" fillId="0" borderId="41" applyNumberFormat="0" applyFill="0" applyAlignment="0" applyProtection="0"/>
    <xf numFmtId="0" fontId="18" fillId="0" borderId="42" applyNumberFormat="0" applyFill="0" applyAlignment="0" applyProtection="0"/>
    <xf numFmtId="0" fontId="18" fillId="0" borderId="0" applyNumberFormat="0" applyFill="0" applyBorder="0" applyAlignment="0" applyProtection="0"/>
    <xf numFmtId="0" fontId="19" fillId="31" borderId="38" applyNumberFormat="0" applyAlignment="0" applyProtection="0"/>
    <xf numFmtId="0" fontId="20" fillId="0" borderId="43" applyNumberFormat="0" applyFill="0" applyAlignment="0" applyProtection="0"/>
    <xf numFmtId="0" fontId="21" fillId="32" borderId="0" applyNumberFormat="0" applyBorder="0" applyAlignment="0" applyProtection="0"/>
    <xf numFmtId="0" fontId="1" fillId="33" borderId="44" applyNumberFormat="0" applyFont="0" applyAlignment="0" applyProtection="0"/>
    <xf numFmtId="0" fontId="22" fillId="28" borderId="45" applyNumberFormat="0" applyAlignment="0" applyProtection="0"/>
    <xf numFmtId="0" fontId="23" fillId="0" borderId="0" applyNumberFormat="0" applyFill="0" applyBorder="0" applyAlignment="0" applyProtection="0"/>
    <xf numFmtId="0" fontId="24" fillId="0" borderId="46" applyNumberFormat="0" applyFill="0" applyAlignment="0" applyProtection="0"/>
    <xf numFmtId="0" fontId="25" fillId="0" borderId="0" applyNumberForma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19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1" xfId="0" applyFont="1" applyFill="1" applyBorder="1"/>
    <xf numFmtId="164" fontId="4" fillId="2" borderId="0" xfId="0" applyNumberFormat="1" applyFont="1" applyFill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 applyAlignment="1">
      <alignment horizontal="right"/>
    </xf>
    <xf numFmtId="0" fontId="3" fillId="2" borderId="0" xfId="0" applyFont="1" applyFill="1"/>
    <xf numFmtId="10" fontId="4" fillId="2" borderId="0" xfId="0" applyNumberFormat="1" applyFont="1" applyFill="1"/>
    <xf numFmtId="0" fontId="4" fillId="2" borderId="6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164" fontId="4" fillId="2" borderId="1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4" fontId="4" fillId="2" borderId="8" xfId="0" applyNumberFormat="1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164" fontId="4" fillId="2" borderId="14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64" fontId="4" fillId="2" borderId="6" xfId="0" applyNumberFormat="1" applyFont="1" applyFill="1" applyBorder="1"/>
    <xf numFmtId="164" fontId="4" fillId="2" borderId="2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64" fontId="4" fillId="2" borderId="15" xfId="0" applyNumberFormat="1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164" fontId="4" fillId="2" borderId="8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10" fontId="4" fillId="2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164" fontId="4" fillId="0" borderId="16" xfId="0" applyNumberFormat="1" applyFont="1" applyFill="1" applyBorder="1" applyAlignment="1" applyProtection="1">
      <alignment horizontal="right"/>
      <protection locked="0"/>
    </xf>
    <xf numFmtId="164" fontId="4" fillId="0" borderId="17" xfId="0" applyNumberFormat="1" applyFont="1" applyFill="1" applyBorder="1" applyAlignment="1" applyProtection="1">
      <alignment horizontal="right"/>
      <protection locked="0"/>
    </xf>
    <xf numFmtId="10" fontId="4" fillId="0" borderId="17" xfId="0" applyNumberFormat="1" applyFont="1" applyFill="1" applyBorder="1" applyAlignment="1" applyProtection="1">
      <alignment horizontal="right"/>
      <protection locked="0"/>
    </xf>
    <xf numFmtId="165" fontId="4" fillId="0" borderId="17" xfId="0" applyNumberFormat="1" applyFont="1" applyFill="1" applyBorder="1" applyAlignment="1" applyProtection="1">
      <alignment horizontal="right"/>
      <protection locked="0"/>
    </xf>
    <xf numFmtId="0" fontId="4" fillId="0" borderId="17" xfId="0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right"/>
    </xf>
    <xf numFmtId="0" fontId="7" fillId="2" borderId="3" xfId="0" applyFont="1" applyFill="1" applyBorder="1"/>
    <xf numFmtId="0" fontId="4" fillId="2" borderId="4" xfId="0" quotePrefix="1" applyFont="1" applyFill="1" applyBorder="1" applyAlignment="1">
      <alignment horizontal="left"/>
    </xf>
    <xf numFmtId="0" fontId="2" fillId="2" borderId="0" xfId="0" quotePrefix="1" applyFont="1" applyFill="1" applyAlignment="1">
      <alignment horizontal="left"/>
    </xf>
    <xf numFmtId="0" fontId="3" fillId="2" borderId="21" xfId="0" applyFont="1" applyFill="1" applyBorder="1"/>
    <xf numFmtId="1" fontId="3" fillId="2" borderId="22" xfId="0" applyNumberFormat="1" applyFont="1" applyFill="1" applyBorder="1" applyAlignment="1">
      <alignment horizontal="right"/>
    </xf>
    <xf numFmtId="1" fontId="3" fillId="2" borderId="23" xfId="0" applyNumberFormat="1" applyFont="1" applyFill="1" applyBorder="1" applyAlignment="1">
      <alignment horizontal="right"/>
    </xf>
    <xf numFmtId="0" fontId="3" fillId="2" borderId="24" xfId="0" applyFont="1" applyFill="1" applyBorder="1"/>
    <xf numFmtId="1" fontId="3" fillId="2" borderId="25" xfId="0" applyNumberFormat="1" applyFont="1" applyFill="1" applyBorder="1" applyAlignment="1">
      <alignment horizontal="right"/>
    </xf>
    <xf numFmtId="1" fontId="3" fillId="2" borderId="26" xfId="0" applyNumberFormat="1" applyFont="1" applyFill="1" applyBorder="1" applyAlignment="1">
      <alignment horizontal="right"/>
    </xf>
    <xf numFmtId="0" fontId="4" fillId="2" borderId="33" xfId="0" applyFont="1" applyFill="1" applyBorder="1"/>
    <xf numFmtId="1" fontId="4" fillId="2" borderId="0" xfId="0" applyNumberFormat="1" applyFont="1" applyFill="1" applyAlignment="1">
      <alignment horizontal="right"/>
    </xf>
    <xf numFmtId="0" fontId="4" fillId="2" borderId="7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3" fillId="2" borderId="4" xfId="0" applyFont="1" applyFill="1" applyBorder="1"/>
    <xf numFmtId="0" fontId="4" fillId="2" borderId="6" xfId="0" applyFont="1" applyFill="1" applyBorder="1" applyAlignment="1">
      <alignment horizontal="right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left"/>
    </xf>
    <xf numFmtId="0" fontId="7" fillId="2" borderId="1" xfId="0" quotePrefix="1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0" xfId="0" quotePrefix="1" applyFont="1" applyFill="1" applyBorder="1" applyAlignment="1">
      <alignment horizontal="left"/>
    </xf>
    <xf numFmtId="166" fontId="4" fillId="2" borderId="34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5" xfId="0" applyFont="1" applyFill="1" applyBorder="1"/>
    <xf numFmtId="0" fontId="4" fillId="2" borderId="47" xfId="0" applyFont="1" applyFill="1" applyBorder="1"/>
    <xf numFmtId="0" fontId="4" fillId="2" borderId="48" xfId="0" applyFont="1" applyFill="1" applyBorder="1"/>
    <xf numFmtId="0" fontId="4" fillId="2" borderId="49" xfId="0" applyFont="1" applyFill="1" applyBorder="1"/>
    <xf numFmtId="0" fontId="4" fillId="2" borderId="49" xfId="0" quotePrefix="1" applyFont="1" applyFill="1" applyBorder="1" applyAlignment="1">
      <alignment horizontal="left"/>
    </xf>
    <xf numFmtId="0" fontId="4" fillId="2" borderId="3" xfId="0" quotePrefix="1" applyFont="1" applyFill="1" applyBorder="1" applyAlignment="1">
      <alignment horizontal="left"/>
    </xf>
    <xf numFmtId="0" fontId="4" fillId="2" borderId="6" xfId="0" quotePrefix="1" applyFont="1" applyFill="1" applyBorder="1" applyAlignment="1">
      <alignment horizontal="left"/>
    </xf>
    <xf numFmtId="0" fontId="4" fillId="2" borderId="5" xfId="0" quotePrefix="1" applyFont="1" applyFill="1" applyBorder="1" applyAlignment="1">
      <alignment horizontal="left"/>
    </xf>
    <xf numFmtId="0" fontId="7" fillId="2" borderId="4" xfId="0" applyFont="1" applyFill="1" applyBorder="1"/>
    <xf numFmtId="0" fontId="4" fillId="2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9" fontId="4" fillId="2" borderId="0" xfId="0" applyNumberFormat="1" applyFont="1" applyFill="1" applyBorder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3" fontId="4" fillId="2" borderId="8" xfId="0" applyNumberFormat="1" applyFont="1" applyFill="1" applyBorder="1" applyAlignment="1">
      <alignment horizontal="right"/>
    </xf>
    <xf numFmtId="9" fontId="4" fillId="2" borderId="8" xfId="0" applyNumberFormat="1" applyFont="1" applyFill="1" applyBorder="1" applyAlignment="1">
      <alignment horizontal="right"/>
    </xf>
    <xf numFmtId="168" fontId="4" fillId="2" borderId="7" xfId="0" applyNumberFormat="1" applyFont="1" applyFill="1" applyBorder="1" applyAlignment="1">
      <alignment horizontal="right"/>
    </xf>
    <xf numFmtId="0" fontId="4" fillId="34" borderId="49" xfId="0" applyNumberFormat="1" applyFont="1" applyFill="1" applyBorder="1"/>
    <xf numFmtId="0" fontId="4" fillId="34" borderId="33" xfId="0" applyNumberFormat="1" applyFont="1" applyFill="1" applyBorder="1"/>
    <xf numFmtId="167" fontId="4" fillId="34" borderId="34" xfId="0" applyNumberFormat="1" applyFont="1" applyFill="1" applyBorder="1" applyAlignment="1">
      <alignment horizontal="right"/>
    </xf>
    <xf numFmtId="0" fontId="0" fillId="34" borderId="0" xfId="0" applyFill="1"/>
    <xf numFmtId="0" fontId="2" fillId="34" borderId="0" xfId="0" applyFont="1" applyFill="1"/>
    <xf numFmtId="1" fontId="0" fillId="34" borderId="0" xfId="0" applyNumberFormat="1" applyFill="1" applyAlignment="1">
      <alignment horizontal="right"/>
    </xf>
    <xf numFmtId="0" fontId="3" fillId="34" borderId="21" xfId="0" applyFont="1" applyFill="1" applyBorder="1"/>
    <xf numFmtId="0" fontId="3" fillId="34" borderId="22" xfId="0" applyFont="1" applyFill="1" applyBorder="1"/>
    <xf numFmtId="1" fontId="3" fillId="34" borderId="22" xfId="0" applyNumberFormat="1" applyFont="1" applyFill="1" applyBorder="1" applyAlignment="1">
      <alignment horizontal="right"/>
    </xf>
    <xf numFmtId="1" fontId="3" fillId="34" borderId="23" xfId="0" applyNumberFormat="1" applyFont="1" applyFill="1" applyBorder="1" applyAlignment="1">
      <alignment horizontal="right"/>
    </xf>
    <xf numFmtId="0" fontId="3" fillId="34" borderId="24" xfId="0" applyFont="1" applyFill="1" applyBorder="1"/>
    <xf numFmtId="0" fontId="3" fillId="34" borderId="25" xfId="0" applyFont="1" applyFill="1" applyBorder="1"/>
    <xf numFmtId="1" fontId="3" fillId="34" borderId="25" xfId="0" applyNumberFormat="1" applyFont="1" applyFill="1" applyBorder="1" applyAlignment="1">
      <alignment horizontal="right"/>
    </xf>
    <xf numFmtId="1" fontId="3" fillId="34" borderId="26" xfId="0" applyNumberFormat="1" applyFont="1" applyFill="1" applyBorder="1" applyAlignment="1">
      <alignment horizontal="right"/>
    </xf>
    <xf numFmtId="0" fontId="4" fillId="34" borderId="48" xfId="0" applyNumberFormat="1" applyFont="1" applyFill="1" applyBorder="1"/>
    <xf numFmtId="1" fontId="3" fillId="34" borderId="0" xfId="0" applyNumberFormat="1" applyFont="1" applyFill="1" applyBorder="1" applyAlignment="1">
      <alignment horizontal="right"/>
    </xf>
    <xf numFmtId="0" fontId="4" fillId="34" borderId="0" xfId="0" applyFont="1" applyFill="1" applyBorder="1"/>
    <xf numFmtId="1" fontId="4" fillId="34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26" fillId="34" borderId="54" xfId="0" applyFont="1" applyFill="1" applyBorder="1"/>
    <xf numFmtId="167" fontId="4" fillId="34" borderId="55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right"/>
    </xf>
    <xf numFmtId="1" fontId="4" fillId="2" borderId="0" xfId="0" applyNumberFormat="1" applyFont="1" applyFill="1" applyBorder="1" applyAlignment="1">
      <alignment horizontal="right"/>
    </xf>
    <xf numFmtId="1" fontId="4" fillId="2" borderId="0" xfId="0" applyNumberFormat="1" applyFont="1" applyFill="1" applyBorder="1"/>
    <xf numFmtId="0" fontId="4" fillId="2" borderId="0" xfId="0" applyFont="1" applyFill="1" applyBorder="1"/>
    <xf numFmtId="0" fontId="27" fillId="2" borderId="20" xfId="0" applyFont="1" applyFill="1" applyBorder="1"/>
    <xf numFmtId="0" fontId="27" fillId="34" borderId="20" xfId="0" applyFont="1" applyFill="1" applyBorder="1"/>
    <xf numFmtId="0" fontId="26" fillId="2" borderId="27" xfId="0" applyFont="1" applyFill="1" applyBorder="1"/>
    <xf numFmtId="165" fontId="4" fillId="2" borderId="34" xfId="0" applyNumberFormat="1" applyFont="1" applyFill="1" applyBorder="1" applyAlignment="1">
      <alignment horizontal="right"/>
    </xf>
    <xf numFmtId="10" fontId="4" fillId="2" borderId="34" xfId="0" applyNumberFormat="1" applyFont="1" applyFill="1" applyBorder="1" applyAlignment="1">
      <alignment horizontal="right"/>
    </xf>
    <xf numFmtId="1" fontId="4" fillId="2" borderId="34" xfId="0" applyNumberFormat="1" applyFont="1" applyFill="1" applyBorder="1" applyAlignment="1">
      <alignment horizontal="right"/>
    </xf>
    <xf numFmtId="1" fontId="4" fillId="2" borderId="35" xfId="0" applyNumberFormat="1" applyFont="1" applyFill="1" applyBorder="1" applyAlignment="1">
      <alignment horizontal="right"/>
    </xf>
    <xf numFmtId="0" fontId="28" fillId="2" borderId="0" xfId="0" applyFont="1" applyFill="1" applyBorder="1"/>
    <xf numFmtId="0" fontId="27" fillId="2" borderId="0" xfId="0" applyFont="1" applyFill="1" applyBorder="1"/>
    <xf numFmtId="0" fontId="28" fillId="2" borderId="5" xfId="0" applyFont="1" applyFill="1" applyBorder="1"/>
    <xf numFmtId="0" fontId="2" fillId="34" borderId="0" xfId="0" applyFont="1" applyFill="1" applyAlignment="1">
      <alignment horizontal="right"/>
    </xf>
    <xf numFmtId="0" fontId="3" fillId="34" borderId="22" xfId="0" applyFont="1" applyFill="1" applyBorder="1" applyAlignment="1">
      <alignment horizontal="right"/>
    </xf>
    <xf numFmtId="0" fontId="3" fillId="34" borderId="25" xfId="0" applyFont="1" applyFill="1" applyBorder="1" applyAlignment="1">
      <alignment horizontal="right"/>
    </xf>
    <xf numFmtId="2" fontId="4" fillId="34" borderId="34" xfId="0" applyNumberFormat="1" applyFont="1" applyFill="1" applyBorder="1" applyAlignment="1">
      <alignment horizontal="right"/>
    </xf>
    <xf numFmtId="0" fontId="4" fillId="34" borderId="49" xfId="0" applyNumberFormat="1" applyFont="1" applyFill="1" applyBorder="1" applyAlignment="1">
      <alignment horizontal="right"/>
    </xf>
    <xf numFmtId="166" fontId="4" fillId="34" borderId="34" xfId="0" applyNumberFormat="1" applyFont="1" applyFill="1" applyBorder="1" applyAlignment="1">
      <alignment horizontal="right"/>
    </xf>
    <xf numFmtId="165" fontId="4" fillId="34" borderId="34" xfId="0" applyNumberFormat="1" applyFont="1" applyFill="1" applyBorder="1" applyAlignment="1">
      <alignment horizontal="right"/>
    </xf>
    <xf numFmtId="10" fontId="4" fillId="34" borderId="34" xfId="0" applyNumberFormat="1" applyFont="1" applyFill="1" applyBorder="1" applyAlignment="1">
      <alignment horizontal="right"/>
    </xf>
    <xf numFmtId="0" fontId="4" fillId="34" borderId="34" xfId="0" applyFont="1" applyFill="1" applyBorder="1" applyAlignment="1">
      <alignment horizontal="right"/>
    </xf>
    <xf numFmtId="0" fontId="4" fillId="34" borderId="35" xfId="0" applyFont="1" applyFill="1" applyBorder="1" applyAlignment="1">
      <alignment horizontal="right"/>
    </xf>
    <xf numFmtId="166" fontId="26" fillId="2" borderId="55" xfId="0" applyNumberFormat="1" applyFont="1" applyFill="1" applyBorder="1" applyAlignment="1">
      <alignment horizontal="right"/>
    </xf>
    <xf numFmtId="2" fontId="26" fillId="2" borderId="55" xfId="0" applyNumberFormat="1" applyFont="1" applyFill="1" applyBorder="1" applyAlignment="1">
      <alignment horizontal="right"/>
    </xf>
    <xf numFmtId="165" fontId="26" fillId="2" borderId="55" xfId="43" applyNumberFormat="1" applyFont="1" applyFill="1" applyBorder="1" applyAlignment="1">
      <alignment horizontal="right"/>
    </xf>
    <xf numFmtId="10" fontId="26" fillId="2" borderId="55" xfId="42" applyNumberFormat="1" applyFont="1" applyFill="1" applyBorder="1" applyAlignment="1">
      <alignment horizontal="right"/>
    </xf>
    <xf numFmtId="10" fontId="26" fillId="2" borderId="55" xfId="0" applyNumberFormat="1" applyFont="1" applyFill="1" applyBorder="1" applyAlignment="1">
      <alignment horizontal="right"/>
    </xf>
    <xf numFmtId="1" fontId="26" fillId="2" borderId="55" xfId="0" applyNumberFormat="1" applyFont="1" applyFill="1" applyBorder="1" applyAlignment="1">
      <alignment horizontal="right"/>
    </xf>
    <xf numFmtId="1" fontId="26" fillId="2" borderId="56" xfId="0" applyNumberFormat="1" applyFont="1" applyFill="1" applyBorder="1" applyAlignment="1">
      <alignment horizontal="right"/>
    </xf>
    <xf numFmtId="0" fontId="0" fillId="34" borderId="0" xfId="0" applyFill="1" applyAlignment="1">
      <alignment horizontal="right"/>
    </xf>
    <xf numFmtId="0" fontId="26" fillId="2" borderId="28" xfId="0" applyFont="1" applyFill="1" applyBorder="1" applyAlignment="1">
      <alignment horizontal="right"/>
    </xf>
    <xf numFmtId="165" fontId="26" fillId="2" borderId="28" xfId="0" applyNumberFormat="1" applyFont="1" applyFill="1" applyBorder="1" applyAlignment="1">
      <alignment horizontal="right"/>
    </xf>
    <xf numFmtId="10" fontId="26" fillId="2" borderId="28" xfId="0" applyNumberFormat="1" applyFont="1" applyFill="1" applyBorder="1" applyAlignment="1">
      <alignment horizontal="right"/>
    </xf>
    <xf numFmtId="0" fontId="26" fillId="2" borderId="29" xfId="0" applyFont="1" applyFill="1" applyBorder="1" applyAlignment="1">
      <alignment horizontal="right"/>
    </xf>
    <xf numFmtId="166" fontId="4" fillId="2" borderId="62" xfId="0" applyNumberFormat="1" applyFont="1" applyFill="1" applyBorder="1" applyAlignment="1">
      <alignment horizontal="right"/>
    </xf>
    <xf numFmtId="165" fontId="4" fillId="2" borderId="62" xfId="0" applyNumberFormat="1" applyFont="1" applyFill="1" applyBorder="1" applyAlignment="1">
      <alignment horizontal="right"/>
    </xf>
    <xf numFmtId="10" fontId="4" fillId="2" borderId="62" xfId="0" applyNumberFormat="1" applyFont="1" applyFill="1" applyBorder="1" applyAlignment="1">
      <alignment horizontal="right"/>
    </xf>
    <xf numFmtId="0" fontId="4" fillId="2" borderId="64" xfId="0" applyFont="1" applyFill="1" applyBorder="1" applyAlignment="1">
      <alignment horizontal="right"/>
    </xf>
    <xf numFmtId="0" fontId="4" fillId="2" borderId="63" xfId="0" applyFont="1" applyFill="1" applyBorder="1" applyAlignment="1">
      <alignment horizontal="right"/>
    </xf>
    <xf numFmtId="0" fontId="2" fillId="2" borderId="0" xfId="0" quotePrefix="1" applyFont="1" applyFill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3" fillId="2" borderId="25" xfId="0" applyFont="1" applyFill="1" applyBorder="1" applyAlignment="1">
      <alignment horizontal="right"/>
    </xf>
    <xf numFmtId="0" fontId="26" fillId="2" borderId="47" xfId="0" applyFont="1" applyFill="1" applyBorder="1" applyAlignment="1">
      <alignment horizontal="right"/>
    </xf>
    <xf numFmtId="0" fontId="4" fillId="2" borderId="49" xfId="0" quotePrefix="1" applyFont="1" applyFill="1" applyBorder="1" applyAlignment="1">
      <alignment horizontal="right"/>
    </xf>
    <xf numFmtId="0" fontId="4" fillId="2" borderId="49" xfId="0" applyFont="1" applyFill="1" applyBorder="1" applyAlignment="1">
      <alignment horizontal="right"/>
    </xf>
    <xf numFmtId="0" fontId="4" fillId="2" borderId="76" xfId="0" applyFont="1" applyFill="1" applyBorder="1"/>
    <xf numFmtId="0" fontId="29" fillId="2" borderId="33" xfId="0" applyFont="1" applyFill="1" applyBorder="1"/>
    <xf numFmtId="0" fontId="29" fillId="2" borderId="49" xfId="0" applyFont="1" applyFill="1" applyBorder="1"/>
    <xf numFmtId="0" fontId="29" fillId="2" borderId="49" xfId="0" applyFont="1" applyFill="1" applyBorder="1" applyAlignment="1">
      <alignment horizontal="right"/>
    </xf>
    <xf numFmtId="0" fontId="29" fillId="2" borderId="34" xfId="0" applyFont="1" applyFill="1" applyBorder="1" applyAlignment="1">
      <alignment horizontal="right"/>
    </xf>
    <xf numFmtId="165" fontId="29" fillId="2" borderId="34" xfId="0" applyNumberFormat="1" applyFont="1" applyFill="1" applyBorder="1" applyAlignment="1">
      <alignment horizontal="right"/>
    </xf>
    <xf numFmtId="10" fontId="29" fillId="2" borderId="34" xfId="0" applyNumberFormat="1" applyFont="1" applyFill="1" applyBorder="1" applyAlignment="1">
      <alignment horizontal="right"/>
    </xf>
    <xf numFmtId="0" fontId="29" fillId="2" borderId="35" xfId="0" applyFont="1" applyFill="1" applyBorder="1" applyAlignment="1">
      <alignment horizontal="right"/>
    </xf>
    <xf numFmtId="0" fontId="29" fillId="2" borderId="54" xfId="0" applyFont="1" applyFill="1" applyBorder="1"/>
    <xf numFmtId="0" fontId="29" fillId="2" borderId="55" xfId="0" applyFont="1" applyFill="1" applyBorder="1" applyAlignment="1">
      <alignment horizontal="right"/>
    </xf>
    <xf numFmtId="166" fontId="29" fillId="2" borderId="55" xfId="0" applyNumberFormat="1" applyFont="1" applyFill="1" applyBorder="1" applyAlignment="1">
      <alignment horizontal="right"/>
    </xf>
    <xf numFmtId="165" fontId="29" fillId="2" borderId="62" xfId="0" applyNumberFormat="1" applyFont="1" applyFill="1" applyBorder="1" applyAlignment="1">
      <alignment horizontal="right"/>
    </xf>
    <xf numFmtId="10" fontId="29" fillId="2" borderId="62" xfId="0" applyNumberFormat="1" applyFont="1" applyFill="1" applyBorder="1" applyAlignment="1">
      <alignment horizontal="right"/>
    </xf>
    <xf numFmtId="10" fontId="29" fillId="2" borderId="55" xfId="0" applyNumberFormat="1" applyFont="1" applyFill="1" applyBorder="1" applyAlignment="1">
      <alignment horizontal="right"/>
    </xf>
    <xf numFmtId="1" fontId="29" fillId="2" borderId="64" xfId="0" applyNumberFormat="1" applyFont="1" applyFill="1" applyBorder="1" applyAlignment="1">
      <alignment horizontal="right"/>
    </xf>
    <xf numFmtId="1" fontId="29" fillId="2" borderId="63" xfId="0" applyNumberFormat="1" applyFont="1" applyFill="1" applyBorder="1" applyAlignment="1">
      <alignment horizontal="right"/>
    </xf>
    <xf numFmtId="0" fontId="29" fillId="2" borderId="62" xfId="0" applyFont="1" applyFill="1" applyBorder="1" applyAlignment="1">
      <alignment horizontal="right"/>
    </xf>
    <xf numFmtId="0" fontId="29" fillId="2" borderId="64" xfId="0" applyFont="1" applyFill="1" applyBorder="1" applyAlignment="1">
      <alignment horizontal="right"/>
    </xf>
    <xf numFmtId="0" fontId="29" fillId="2" borderId="63" xfId="0" applyFont="1" applyFill="1" applyBorder="1" applyAlignment="1">
      <alignment horizontal="right"/>
    </xf>
    <xf numFmtId="166" fontId="29" fillId="2" borderId="34" xfId="0" applyNumberFormat="1" applyFont="1" applyFill="1" applyBorder="1" applyAlignment="1">
      <alignment horizontal="right"/>
    </xf>
    <xf numFmtId="1" fontId="29" fillId="2" borderId="34" xfId="0" applyNumberFormat="1" applyFont="1" applyFill="1" applyBorder="1" applyAlignment="1">
      <alignment horizontal="right"/>
    </xf>
    <xf numFmtId="1" fontId="29" fillId="2" borderId="35" xfId="0" applyNumberFormat="1" applyFont="1" applyFill="1" applyBorder="1" applyAlignment="1">
      <alignment horizontal="right"/>
    </xf>
    <xf numFmtId="0" fontId="29" fillId="2" borderId="49" xfId="0" quotePrefix="1" applyFont="1" applyFill="1" applyBorder="1" applyAlignment="1">
      <alignment horizontal="left"/>
    </xf>
    <xf numFmtId="0" fontId="29" fillId="2" borderId="49" xfId="0" quotePrefix="1" applyFont="1" applyFill="1" applyBorder="1" applyAlignment="1">
      <alignment horizontal="right"/>
    </xf>
    <xf numFmtId="0" fontId="29" fillId="2" borderId="55" xfId="0" quotePrefix="1" applyFont="1" applyFill="1" applyBorder="1" applyAlignment="1">
      <alignment horizontal="right"/>
    </xf>
    <xf numFmtId="166" fontId="29" fillId="2" borderId="62" xfId="0" applyNumberFormat="1" applyFont="1" applyFill="1" applyBorder="1" applyAlignment="1">
      <alignment horizontal="right"/>
    </xf>
    <xf numFmtId="0" fontId="29" fillId="34" borderId="33" xfId="0" applyNumberFormat="1" applyFont="1" applyFill="1" applyBorder="1"/>
    <xf numFmtId="0" fontId="29" fillId="34" borderId="48" xfId="0" applyNumberFormat="1" applyFont="1" applyFill="1" applyBorder="1"/>
    <xf numFmtId="0" fontId="29" fillId="34" borderId="49" xfId="0" applyNumberFormat="1" applyFont="1" applyFill="1" applyBorder="1" applyAlignment="1">
      <alignment horizontal="right"/>
    </xf>
    <xf numFmtId="166" fontId="29" fillId="34" borderId="34" xfId="0" applyNumberFormat="1" applyFont="1" applyFill="1" applyBorder="1" applyAlignment="1">
      <alignment horizontal="right"/>
    </xf>
    <xf numFmtId="2" fontId="29" fillId="34" borderId="34" xfId="0" applyNumberFormat="1" applyFont="1" applyFill="1" applyBorder="1" applyAlignment="1">
      <alignment horizontal="right"/>
    </xf>
    <xf numFmtId="167" fontId="29" fillId="34" borderId="34" xfId="0" applyNumberFormat="1" applyFont="1" applyFill="1" applyBorder="1" applyAlignment="1">
      <alignment horizontal="right"/>
    </xf>
    <xf numFmtId="165" fontId="29" fillId="34" borderId="34" xfId="0" applyNumberFormat="1" applyFont="1" applyFill="1" applyBorder="1" applyAlignment="1">
      <alignment horizontal="right"/>
    </xf>
    <xf numFmtId="10" fontId="29" fillId="34" borderId="34" xfId="0" applyNumberFormat="1" applyFont="1" applyFill="1" applyBorder="1" applyAlignment="1">
      <alignment horizontal="right"/>
    </xf>
    <xf numFmtId="0" fontId="29" fillId="34" borderId="34" xfId="0" applyFont="1" applyFill="1" applyBorder="1" applyAlignment="1">
      <alignment horizontal="right"/>
    </xf>
    <xf numFmtId="0" fontId="29" fillId="34" borderId="35" xfId="0" applyFont="1" applyFill="1" applyBorder="1" applyAlignment="1">
      <alignment horizontal="right"/>
    </xf>
    <xf numFmtId="0" fontId="29" fillId="34" borderId="49" xfId="0" applyNumberFormat="1" applyFont="1" applyFill="1" applyBorder="1"/>
    <xf numFmtId="0" fontId="29" fillId="34" borderId="36" xfId="0" applyNumberFormat="1" applyFont="1" applyFill="1" applyBorder="1"/>
    <xf numFmtId="0" fontId="29" fillId="34" borderId="50" xfId="0" applyNumberFormat="1" applyFont="1" applyFill="1" applyBorder="1" applyAlignment="1">
      <alignment horizontal="right"/>
    </xf>
    <xf numFmtId="166" fontId="29" fillId="34" borderId="37" xfId="0" applyNumberFormat="1" applyFont="1" applyFill="1" applyBorder="1" applyAlignment="1">
      <alignment horizontal="right"/>
    </xf>
    <xf numFmtId="2" fontId="29" fillId="34" borderId="37" xfId="0" applyNumberFormat="1" applyFont="1" applyFill="1" applyBorder="1" applyAlignment="1">
      <alignment horizontal="right"/>
    </xf>
    <xf numFmtId="167" fontId="29" fillId="34" borderId="37" xfId="0" applyNumberFormat="1" applyFont="1" applyFill="1" applyBorder="1" applyAlignment="1">
      <alignment horizontal="right"/>
    </xf>
    <xf numFmtId="165" fontId="29" fillId="34" borderId="37" xfId="0" applyNumberFormat="1" applyFont="1" applyFill="1" applyBorder="1" applyAlignment="1">
      <alignment horizontal="right"/>
    </xf>
    <xf numFmtId="0" fontId="29" fillId="2" borderId="30" xfId="0" applyFont="1" applyFill="1" applyBorder="1"/>
    <xf numFmtId="0" fontId="29" fillId="2" borderId="48" xfId="0" applyFont="1" applyFill="1" applyBorder="1"/>
    <xf numFmtId="0" fontId="29" fillId="2" borderId="48" xfId="0" applyFont="1" applyFill="1" applyBorder="1" applyAlignment="1">
      <alignment horizontal="right"/>
    </xf>
    <xf numFmtId="0" fontId="29" fillId="2" borderId="31" xfId="0" applyFont="1" applyFill="1" applyBorder="1" applyAlignment="1">
      <alignment horizontal="right"/>
    </xf>
    <xf numFmtId="165" fontId="29" fillId="2" borderId="31" xfId="0" applyNumberFormat="1" applyFont="1" applyFill="1" applyBorder="1" applyAlignment="1">
      <alignment horizontal="right"/>
    </xf>
    <xf numFmtId="0" fontId="29" fillId="2" borderId="32" xfId="0" applyFont="1" applyFill="1" applyBorder="1" applyAlignment="1">
      <alignment horizontal="right"/>
    </xf>
    <xf numFmtId="10" fontId="29" fillId="2" borderId="31" xfId="0" applyNumberFormat="1" applyFont="1" applyFill="1" applyBorder="1" applyAlignment="1">
      <alignment horizontal="right"/>
    </xf>
    <xf numFmtId="0" fontId="29" fillId="2" borderId="70" xfId="0" applyFont="1" applyFill="1" applyBorder="1"/>
    <xf numFmtId="0" fontId="29" fillId="2" borderId="75" xfId="0" applyFont="1" applyFill="1" applyBorder="1"/>
    <xf numFmtId="0" fontId="29" fillId="2" borderId="71" xfId="0" applyFont="1" applyFill="1" applyBorder="1" applyAlignment="1">
      <alignment horizontal="right"/>
    </xf>
    <xf numFmtId="165" fontId="29" fillId="2" borderId="72" xfId="0" applyNumberFormat="1" applyFont="1" applyFill="1" applyBorder="1" applyAlignment="1">
      <alignment horizontal="right"/>
    </xf>
    <xf numFmtId="10" fontId="29" fillId="2" borderId="72" xfId="0" applyNumberFormat="1" applyFont="1" applyFill="1" applyBorder="1" applyAlignment="1">
      <alignment horizontal="right"/>
    </xf>
    <xf numFmtId="10" fontId="29" fillId="2" borderId="71" xfId="0" applyNumberFormat="1" applyFont="1" applyFill="1" applyBorder="1" applyAlignment="1">
      <alignment horizontal="right"/>
    </xf>
    <xf numFmtId="0" fontId="29" fillId="2" borderId="73" xfId="0" applyFont="1" applyFill="1" applyBorder="1" applyAlignment="1">
      <alignment horizontal="right"/>
    </xf>
    <xf numFmtId="0" fontId="29" fillId="2" borderId="74" xfId="0" applyFont="1" applyFill="1" applyBorder="1" applyAlignment="1">
      <alignment horizontal="right"/>
    </xf>
    <xf numFmtId="0" fontId="29" fillId="34" borderId="54" xfId="0" applyFont="1" applyFill="1" applyBorder="1"/>
    <xf numFmtId="165" fontId="29" fillId="2" borderId="55" xfId="43" applyNumberFormat="1" applyFont="1" applyFill="1" applyBorder="1" applyAlignment="1">
      <alignment horizontal="right"/>
    </xf>
    <xf numFmtId="1" fontId="29" fillId="2" borderId="55" xfId="0" applyNumberFormat="1" applyFont="1" applyFill="1" applyBorder="1" applyAlignment="1">
      <alignment horizontal="right"/>
    </xf>
    <xf numFmtId="1" fontId="29" fillId="2" borderId="56" xfId="0" applyNumberFormat="1" applyFont="1" applyFill="1" applyBorder="1" applyAlignment="1">
      <alignment horizontal="right"/>
    </xf>
    <xf numFmtId="10" fontId="29" fillId="2" borderId="55" xfId="42" applyNumberFormat="1" applyFont="1" applyFill="1" applyBorder="1" applyAlignment="1">
      <alignment horizontal="right"/>
    </xf>
    <xf numFmtId="167" fontId="29" fillId="34" borderId="55" xfId="0" applyNumberFormat="1" applyFont="1" applyFill="1" applyBorder="1" applyAlignment="1">
      <alignment horizontal="right"/>
    </xf>
    <xf numFmtId="2" fontId="29" fillId="2" borderId="55" xfId="0" applyNumberFormat="1" applyFont="1" applyFill="1" applyBorder="1" applyAlignment="1">
      <alignment horizontal="right"/>
    </xf>
    <xf numFmtId="0" fontId="29" fillId="34" borderId="52" xfId="0" applyNumberFormat="1" applyFont="1" applyFill="1" applyBorder="1"/>
    <xf numFmtId="0" fontId="29" fillId="34" borderId="52" xfId="0" applyNumberFormat="1" applyFont="1" applyFill="1" applyBorder="1" applyAlignment="1">
      <alignment horizontal="right"/>
    </xf>
    <xf numFmtId="0" fontId="29" fillId="34" borderId="55" xfId="0" applyFont="1" applyFill="1" applyBorder="1"/>
    <xf numFmtId="0" fontId="29" fillId="34" borderId="55" xfId="0" applyFont="1" applyFill="1" applyBorder="1" applyAlignment="1">
      <alignment horizontal="right"/>
    </xf>
    <xf numFmtId="10" fontId="29" fillId="34" borderId="55" xfId="0" applyNumberFormat="1" applyFont="1" applyFill="1" applyBorder="1" applyAlignment="1">
      <alignment horizontal="right"/>
    </xf>
    <xf numFmtId="167" fontId="29" fillId="34" borderId="59" xfId="0" applyNumberFormat="1" applyFont="1" applyFill="1" applyBorder="1" applyAlignment="1">
      <alignment horizontal="right"/>
    </xf>
    <xf numFmtId="0" fontId="29" fillId="34" borderId="54" xfId="0" applyNumberFormat="1" applyFont="1" applyFill="1" applyBorder="1"/>
    <xf numFmtId="0" fontId="29" fillId="34" borderId="33" xfId="0" applyFont="1" applyFill="1" applyBorder="1"/>
    <xf numFmtId="0" fontId="4" fillId="34" borderId="54" xfId="0" applyNumberFormat="1" applyFont="1" applyFill="1" applyBorder="1"/>
    <xf numFmtId="0" fontId="29" fillId="34" borderId="48" xfId="0" applyNumberFormat="1" applyFont="1" applyFill="1" applyBorder="1" applyAlignment="1">
      <alignment horizontal="right"/>
    </xf>
    <xf numFmtId="166" fontId="29" fillId="34" borderId="55" xfId="0" applyNumberFormat="1" applyFont="1" applyFill="1" applyBorder="1" applyAlignment="1">
      <alignment horizontal="right"/>
    </xf>
    <xf numFmtId="166" fontId="4" fillId="34" borderId="55" xfId="0" applyNumberFormat="1" applyFont="1" applyFill="1" applyBorder="1" applyAlignment="1">
      <alignment horizontal="right"/>
    </xf>
    <xf numFmtId="2" fontId="29" fillId="34" borderId="55" xfId="0" applyNumberFormat="1" applyFont="1" applyFill="1" applyBorder="1" applyAlignment="1">
      <alignment horizontal="right"/>
    </xf>
    <xf numFmtId="2" fontId="4" fillId="34" borderId="55" xfId="0" applyNumberFormat="1" applyFont="1" applyFill="1" applyBorder="1" applyAlignment="1">
      <alignment horizontal="right"/>
    </xf>
    <xf numFmtId="2" fontId="29" fillId="2" borderId="34" xfId="0" applyNumberFormat="1" applyFont="1" applyFill="1" applyBorder="1" applyAlignment="1">
      <alignment horizontal="right"/>
    </xf>
    <xf numFmtId="165" fontId="29" fillId="34" borderId="55" xfId="0" applyNumberFormat="1" applyFont="1" applyFill="1" applyBorder="1" applyAlignment="1">
      <alignment horizontal="right"/>
    </xf>
    <xf numFmtId="165" fontId="29" fillId="2" borderId="34" xfId="43" applyNumberFormat="1" applyFont="1" applyFill="1" applyBorder="1" applyAlignment="1">
      <alignment horizontal="right"/>
    </xf>
    <xf numFmtId="165" fontId="4" fillId="34" borderId="55" xfId="0" applyNumberFormat="1" applyFont="1" applyFill="1" applyBorder="1" applyAlignment="1">
      <alignment horizontal="right"/>
    </xf>
    <xf numFmtId="10" fontId="29" fillId="2" borderId="34" xfId="42" applyNumberFormat="1" applyFont="1" applyFill="1" applyBorder="1" applyAlignment="1">
      <alignment horizontal="right"/>
    </xf>
    <xf numFmtId="10" fontId="4" fillId="34" borderId="55" xfId="0" applyNumberFormat="1" applyFont="1" applyFill="1" applyBorder="1" applyAlignment="1">
      <alignment horizontal="right"/>
    </xf>
    <xf numFmtId="0" fontId="4" fillId="34" borderId="55" xfId="0" applyFont="1" applyFill="1" applyBorder="1" applyAlignment="1">
      <alignment horizontal="right"/>
    </xf>
    <xf numFmtId="0" fontId="29" fillId="34" borderId="56" xfId="0" applyFont="1" applyFill="1" applyBorder="1" applyAlignment="1">
      <alignment horizontal="right"/>
    </xf>
    <xf numFmtId="0" fontId="4" fillId="34" borderId="56" xfId="0" applyFont="1" applyFill="1" applyBorder="1" applyAlignment="1">
      <alignment horizontal="right"/>
    </xf>
    <xf numFmtId="10" fontId="30" fillId="2" borderId="55" xfId="42" applyNumberFormat="1" applyFont="1" applyFill="1" applyBorder="1" applyAlignment="1">
      <alignment horizontal="right"/>
    </xf>
    <xf numFmtId="10" fontId="30" fillId="2" borderId="55" xfId="0" applyNumberFormat="1" applyFont="1" applyFill="1" applyBorder="1" applyAlignment="1">
      <alignment horizontal="right"/>
    </xf>
    <xf numFmtId="1" fontId="30" fillId="2" borderId="55" xfId="0" applyNumberFormat="1" applyFont="1" applyFill="1" applyBorder="1" applyAlignment="1">
      <alignment horizontal="right"/>
    </xf>
    <xf numFmtId="1" fontId="30" fillId="2" borderId="56" xfId="0" applyNumberFormat="1" applyFont="1" applyFill="1" applyBorder="1" applyAlignment="1">
      <alignment horizontal="right"/>
    </xf>
    <xf numFmtId="0" fontId="29" fillId="34" borderId="57" xfId="0" applyNumberFormat="1" applyFont="1" applyFill="1" applyBorder="1"/>
    <xf numFmtId="166" fontId="29" fillId="34" borderId="58" xfId="0" applyNumberFormat="1" applyFont="1" applyFill="1" applyBorder="1" applyAlignment="1">
      <alignment horizontal="right"/>
    </xf>
    <xf numFmtId="2" fontId="29" fillId="34" borderId="58" xfId="0" applyNumberFormat="1" applyFont="1" applyFill="1" applyBorder="1" applyAlignment="1">
      <alignment horizontal="right"/>
    </xf>
    <xf numFmtId="165" fontId="29" fillId="34" borderId="58" xfId="0" applyNumberFormat="1" applyFont="1" applyFill="1" applyBorder="1" applyAlignment="1">
      <alignment horizontal="right"/>
    </xf>
    <xf numFmtId="10" fontId="29" fillId="34" borderId="58" xfId="0" applyNumberFormat="1" applyFont="1" applyFill="1" applyBorder="1" applyAlignment="1">
      <alignment horizontal="right"/>
    </xf>
    <xf numFmtId="0" fontId="29" fillId="34" borderId="58" xfId="0" applyFont="1" applyFill="1" applyBorder="1" applyAlignment="1">
      <alignment horizontal="right"/>
    </xf>
    <xf numFmtId="0" fontId="29" fillId="34" borderId="60" xfId="0" applyFont="1" applyFill="1" applyBorder="1" applyAlignment="1">
      <alignment horizontal="right"/>
    </xf>
    <xf numFmtId="0" fontId="29" fillId="34" borderId="78" xfId="0" applyNumberFormat="1" applyFont="1" applyFill="1" applyBorder="1"/>
    <xf numFmtId="10" fontId="29" fillId="34" borderId="71" xfId="0" applyNumberFormat="1" applyFont="1" applyFill="1" applyBorder="1" applyAlignment="1">
      <alignment horizontal="right"/>
    </xf>
    <xf numFmtId="0" fontId="29" fillId="34" borderId="71" xfId="0" applyFont="1" applyFill="1" applyBorder="1" applyAlignment="1">
      <alignment horizontal="right"/>
    </xf>
    <xf numFmtId="0" fontId="29" fillId="34" borderId="79" xfId="0" applyFont="1" applyFill="1" applyBorder="1" applyAlignment="1">
      <alignment horizontal="right"/>
    </xf>
    <xf numFmtId="0" fontId="28" fillId="2" borderId="0" xfId="0" applyFont="1" applyFill="1"/>
    <xf numFmtId="0" fontId="4" fillId="34" borderId="80" xfId="0" applyFont="1" applyFill="1" applyBorder="1"/>
    <xf numFmtId="0" fontId="4" fillId="34" borderId="81" xfId="0" applyFont="1" applyFill="1" applyBorder="1"/>
    <xf numFmtId="0" fontId="4" fillId="34" borderId="81" xfId="0" applyFont="1" applyFill="1" applyBorder="1" applyAlignment="1">
      <alignment horizontal="right"/>
    </xf>
    <xf numFmtId="1" fontId="3" fillId="34" borderId="82" xfId="0" applyNumberFormat="1" applyFont="1" applyFill="1" applyBorder="1" applyAlignment="1">
      <alignment horizontal="right"/>
    </xf>
    <xf numFmtId="1" fontId="3" fillId="34" borderId="83" xfId="0" applyNumberFormat="1" applyFont="1" applyFill="1" applyBorder="1" applyAlignment="1">
      <alignment horizontal="right"/>
    </xf>
    <xf numFmtId="0" fontId="29" fillId="2" borderId="66" xfId="0" applyFont="1" applyFill="1" applyBorder="1"/>
    <xf numFmtId="0" fontId="29" fillId="2" borderId="67" xfId="0" applyFont="1" applyFill="1" applyBorder="1"/>
    <xf numFmtId="0" fontId="29" fillId="2" borderId="67" xfId="0" applyFont="1" applyFill="1" applyBorder="1" applyAlignment="1">
      <alignment horizontal="right"/>
    </xf>
    <xf numFmtId="0" fontId="29" fillId="2" borderId="68" xfId="0" applyFont="1" applyFill="1" applyBorder="1" applyAlignment="1">
      <alignment horizontal="right"/>
    </xf>
    <xf numFmtId="165" fontId="29" fillId="2" borderId="68" xfId="0" applyNumberFormat="1" applyFont="1" applyFill="1" applyBorder="1" applyAlignment="1">
      <alignment horizontal="right"/>
    </xf>
    <xf numFmtId="10" fontId="29" fillId="2" borderId="68" xfId="0" applyNumberFormat="1" applyFont="1" applyFill="1" applyBorder="1" applyAlignment="1">
      <alignment horizontal="right"/>
    </xf>
    <xf numFmtId="0" fontId="29" fillId="2" borderId="69" xfId="0" applyFont="1" applyFill="1" applyBorder="1" applyAlignment="1">
      <alignment horizontal="right"/>
    </xf>
    <xf numFmtId="0" fontId="4" fillId="2" borderId="61" xfId="0" applyFont="1" applyFill="1" applyBorder="1"/>
    <xf numFmtId="0" fontId="4" fillId="2" borderId="62" xfId="0" applyFont="1" applyFill="1" applyBorder="1" applyAlignment="1">
      <alignment horizontal="right"/>
    </xf>
    <xf numFmtId="0" fontId="27" fillId="2" borderId="5" xfId="0" applyFont="1" applyFill="1" applyBorder="1"/>
    <xf numFmtId="0" fontId="26" fillId="2" borderId="84" xfId="0" applyFont="1" applyFill="1" applyBorder="1"/>
    <xf numFmtId="0" fontId="4" fillId="2" borderId="84" xfId="0" applyFont="1" applyFill="1" applyBorder="1"/>
    <xf numFmtId="0" fontId="26" fillId="2" borderId="84" xfId="0" applyFont="1" applyFill="1" applyBorder="1" applyAlignment="1">
      <alignment horizontal="right"/>
    </xf>
    <xf numFmtId="165" fontId="26" fillId="2" borderId="84" xfId="0" applyNumberFormat="1" applyFont="1" applyFill="1" applyBorder="1" applyAlignment="1">
      <alignment horizontal="right"/>
    </xf>
    <xf numFmtId="10" fontId="26" fillId="2" borderId="84" xfId="0" applyNumberFormat="1" applyFont="1" applyFill="1" applyBorder="1" applyAlignment="1">
      <alignment horizontal="right"/>
    </xf>
    <xf numFmtId="0" fontId="4" fillId="0" borderId="18" xfId="0" applyFon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165" fontId="29" fillId="2" borderId="55" xfId="0" applyNumberFormat="1" applyFont="1" applyFill="1" applyBorder="1" applyAlignment="1">
      <alignment horizontal="right"/>
    </xf>
    <xf numFmtId="0" fontId="29" fillId="2" borderId="65" xfId="0" applyFont="1" applyFill="1" applyBorder="1" applyAlignment="1">
      <alignment horizontal="right"/>
    </xf>
    <xf numFmtId="0" fontId="29" fillId="2" borderId="56" xfId="0" applyFont="1" applyFill="1" applyBorder="1" applyAlignment="1">
      <alignment horizontal="right"/>
    </xf>
    <xf numFmtId="166" fontId="29" fillId="2" borderId="71" xfId="0" applyNumberFormat="1" applyFont="1" applyFill="1" applyBorder="1" applyAlignment="1">
      <alignment horizontal="right"/>
    </xf>
    <xf numFmtId="166" fontId="29" fillId="2" borderId="72" xfId="0" applyNumberFormat="1" applyFont="1" applyFill="1" applyBorder="1" applyAlignment="1">
      <alignment horizontal="right"/>
    </xf>
    <xf numFmtId="0" fontId="29" fillId="34" borderId="30" xfId="0" applyFont="1" applyFill="1" applyBorder="1"/>
    <xf numFmtId="166" fontId="29" fillId="2" borderId="31" xfId="0" applyNumberFormat="1" applyFont="1" applyFill="1" applyBorder="1" applyAlignment="1">
      <alignment horizontal="right"/>
    </xf>
    <xf numFmtId="167" fontId="29" fillId="34" borderId="31" xfId="0" applyNumberFormat="1" applyFont="1" applyFill="1" applyBorder="1" applyAlignment="1">
      <alignment horizontal="right"/>
    </xf>
    <xf numFmtId="165" fontId="29" fillId="2" borderId="31" xfId="43" applyNumberFormat="1" applyFont="1" applyFill="1" applyBorder="1" applyAlignment="1">
      <alignment horizontal="right"/>
    </xf>
    <xf numFmtId="10" fontId="29" fillId="2" borderId="31" xfId="42" applyNumberFormat="1" applyFont="1" applyFill="1" applyBorder="1" applyAlignment="1">
      <alignment horizontal="right"/>
    </xf>
    <xf numFmtId="1" fontId="29" fillId="2" borderId="31" xfId="0" applyNumberFormat="1" applyFont="1" applyFill="1" applyBorder="1" applyAlignment="1">
      <alignment horizontal="right"/>
    </xf>
    <xf numFmtId="1" fontId="29" fillId="2" borderId="32" xfId="0" applyNumberFormat="1" applyFont="1" applyFill="1" applyBorder="1" applyAlignment="1">
      <alignment horizontal="right"/>
    </xf>
    <xf numFmtId="0" fontId="29" fillId="34" borderId="51" xfId="0" applyFont="1" applyFill="1" applyBorder="1"/>
    <xf numFmtId="166" fontId="29" fillId="2" borderId="52" xfId="0" applyNumberFormat="1" applyFont="1" applyFill="1" applyBorder="1" applyAlignment="1">
      <alignment horizontal="right"/>
    </xf>
    <xf numFmtId="167" fontId="29" fillId="34" borderId="52" xfId="0" applyNumberFormat="1" applyFont="1" applyFill="1" applyBorder="1" applyAlignment="1">
      <alignment horizontal="right"/>
    </xf>
    <xf numFmtId="165" fontId="29" fillId="2" borderId="52" xfId="43" applyNumberFormat="1" applyFont="1" applyFill="1" applyBorder="1" applyAlignment="1">
      <alignment horizontal="right"/>
    </xf>
    <xf numFmtId="10" fontId="29" fillId="2" borderId="52" xfId="42" applyNumberFormat="1" applyFont="1" applyFill="1" applyBorder="1" applyAlignment="1">
      <alignment horizontal="right"/>
    </xf>
    <xf numFmtId="10" fontId="29" fillId="2" borderId="52" xfId="0" applyNumberFormat="1" applyFont="1" applyFill="1" applyBorder="1" applyAlignment="1">
      <alignment horizontal="right"/>
    </xf>
    <xf numFmtId="1" fontId="29" fillId="2" borderId="52" xfId="0" applyNumberFormat="1" applyFont="1" applyFill="1" applyBorder="1" applyAlignment="1">
      <alignment horizontal="right"/>
    </xf>
    <xf numFmtId="1" fontId="29" fillId="2" borderId="53" xfId="0" applyNumberFormat="1" applyFont="1" applyFill="1" applyBorder="1" applyAlignment="1">
      <alignment horizontal="right"/>
    </xf>
    <xf numFmtId="0" fontId="29" fillId="34" borderId="49" xfId="0" applyFont="1" applyFill="1" applyBorder="1"/>
    <xf numFmtId="0" fontId="29" fillId="34" borderId="49" xfId="0" applyFont="1" applyFill="1" applyBorder="1" applyAlignment="1">
      <alignment horizontal="right"/>
    </xf>
    <xf numFmtId="0" fontId="29" fillId="34" borderId="77" xfId="0" applyFont="1" applyFill="1" applyBorder="1"/>
    <xf numFmtId="0" fontId="29" fillId="34" borderId="48" xfId="0" applyFont="1" applyFill="1" applyBorder="1"/>
    <xf numFmtId="0" fontId="29" fillId="34" borderId="48" xfId="0" applyFont="1" applyFill="1" applyBorder="1" applyAlignment="1">
      <alignment horizontal="right"/>
    </xf>
    <xf numFmtId="166" fontId="29" fillId="34" borderId="31" xfId="0" applyNumberFormat="1" applyFont="1" applyFill="1" applyBorder="1" applyAlignment="1">
      <alignment horizontal="right"/>
    </xf>
    <xf numFmtId="2" fontId="29" fillId="34" borderId="31" xfId="0" applyNumberFormat="1" applyFont="1" applyFill="1" applyBorder="1" applyAlignment="1">
      <alignment horizontal="right"/>
    </xf>
    <xf numFmtId="1" fontId="29" fillId="34" borderId="31" xfId="0" applyNumberFormat="1" applyFont="1" applyFill="1" applyBorder="1" applyAlignment="1">
      <alignment horizontal="right"/>
    </xf>
    <xf numFmtId="165" fontId="29" fillId="34" borderId="31" xfId="0" applyNumberFormat="1" applyFont="1" applyFill="1" applyBorder="1" applyAlignment="1">
      <alignment horizontal="right"/>
    </xf>
    <xf numFmtId="10" fontId="29" fillId="34" borderId="62" xfId="42" applyNumberFormat="1" applyFont="1" applyFill="1" applyBorder="1" applyAlignment="1">
      <alignment horizontal="right"/>
    </xf>
    <xf numFmtId="1" fontId="29" fillId="34" borderId="32" xfId="0" applyNumberFormat="1" applyFont="1" applyFill="1" applyBorder="1" applyAlignment="1">
      <alignment horizontal="right"/>
    </xf>
    <xf numFmtId="10" fontId="29" fillId="34" borderId="31" xfId="42" applyNumberFormat="1" applyFont="1" applyFill="1" applyBorder="1" applyAlignment="1">
      <alignment horizontal="righ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42" builtinId="5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30"/>
  <sheetViews>
    <sheetView tabSelected="1" zoomScaleNormal="100" workbookViewId="0">
      <selection activeCell="C27" sqref="C27"/>
    </sheetView>
  </sheetViews>
  <sheetFormatPr defaultColWidth="9.109375" defaultRowHeight="14.4" x14ac:dyDescent="0.3"/>
  <cols>
    <col min="1" max="1" width="34.33203125" style="3" customWidth="1"/>
    <col min="2" max="3" width="19" style="2" customWidth="1"/>
    <col min="4" max="4" width="9" style="2" hidden="1" customWidth="1"/>
    <col min="5" max="5" width="6" style="2" customWidth="1"/>
    <col min="6" max="6" width="40.6640625" style="3" customWidth="1"/>
    <col min="7" max="7" width="12" style="2" customWidth="1"/>
    <col min="8" max="8" width="13.33203125" style="2" customWidth="1"/>
    <col min="9" max="11" width="10" style="2" customWidth="1"/>
    <col min="12" max="12" width="10" style="3" customWidth="1"/>
    <col min="13" max="13" width="9.109375" style="3"/>
    <col min="14" max="14" width="12.44140625" style="3" bestFit="1" customWidth="1"/>
    <col min="15" max="15" width="11.33203125" style="3" bestFit="1" customWidth="1"/>
    <col min="16" max="17" width="9.109375" style="3"/>
    <col min="18" max="18" width="11.33203125" style="3" bestFit="1" customWidth="1"/>
    <col min="19" max="81" width="9.109375" style="3"/>
    <col min="82" max="231" width="9.109375" style="1"/>
    <col min="232" max="232" width="42.6640625" style="1" customWidth="1"/>
    <col min="233" max="233" width="9.109375" style="1"/>
    <col min="234" max="234" width="39" style="1" customWidth="1"/>
    <col min="235" max="235" width="9.109375" style="1"/>
    <col min="236" max="236" width="42.6640625" style="1" customWidth="1"/>
    <col min="237" max="16384" width="9.109375" style="1"/>
  </cols>
  <sheetData>
    <row r="1" spans="1:256" ht="15" thickBot="1" x14ac:dyDescent="0.35">
      <c r="A1" s="10" t="s">
        <v>42</v>
      </c>
      <c r="HX1" s="1">
        <f>VLOOKUP(B9,'Implement List'!B4:M577,2,FALSE)</f>
        <v>0</v>
      </c>
    </row>
    <row r="2" spans="1:256" x14ac:dyDescent="0.3">
      <c r="A2" s="58"/>
      <c r="B2" s="57" t="s">
        <v>932</v>
      </c>
      <c r="C2" s="59"/>
      <c r="HX2" s="3" t="str">
        <f>IF(LEFT(HX1,4)=LEFT(B12,4),"Yes","No")</f>
        <v>No</v>
      </c>
    </row>
    <row r="3" spans="1:256" ht="15" thickBot="1" x14ac:dyDescent="0.35">
      <c r="A3" s="60" t="s">
        <v>43</v>
      </c>
      <c r="B3" s="61" t="s">
        <v>31</v>
      </c>
      <c r="C3" s="56" t="s">
        <v>50</v>
      </c>
    </row>
    <row r="4" spans="1:256" ht="15" thickBot="1" x14ac:dyDescent="0.35">
      <c r="A4" s="32" t="s">
        <v>0</v>
      </c>
      <c r="B4" s="35">
        <v>2.2799999999999998</v>
      </c>
      <c r="C4" s="38"/>
      <c r="D4" s="37">
        <f>IF(C4=0,B4,C4)</f>
        <v>2.2799999999999998</v>
      </c>
      <c r="HX4" s="1" t="s">
        <v>595</v>
      </c>
      <c r="HZ4" s="1" t="s">
        <v>51</v>
      </c>
      <c r="IB4" s="1" t="s">
        <v>577</v>
      </c>
    </row>
    <row r="5" spans="1:256" ht="15" thickBot="1" x14ac:dyDescent="0.35">
      <c r="A5" s="32" t="s">
        <v>1066</v>
      </c>
      <c r="B5" s="34">
        <v>10.38</v>
      </c>
      <c r="C5" s="39"/>
      <c r="D5" s="37">
        <f>IF(C5=0,B5,C5)</f>
        <v>10.38</v>
      </c>
      <c r="HX5" s="116" t="str">
        <f>'Tractor and Self Propelled List'!B4</f>
        <v>None</v>
      </c>
      <c r="HZ5" s="117" t="str">
        <f>'Implement List'!B4</f>
        <v>None</v>
      </c>
      <c r="IB5" s="116" t="str">
        <f>'Tractor and Self Propelled List'!B76</f>
        <v>None</v>
      </c>
    </row>
    <row r="6" spans="1:256" ht="15" thickBot="1" x14ac:dyDescent="0.35">
      <c r="A6" s="33" t="s">
        <v>1</v>
      </c>
      <c r="B6" s="36">
        <v>0.05</v>
      </c>
      <c r="C6" s="40"/>
      <c r="D6" s="37">
        <f>IF(C6=0,B6,C6)</f>
        <v>0.05</v>
      </c>
      <c r="HX6" s="116" t="str">
        <f>'Tractor and Self Propelled List'!B5</f>
        <v>Cotton Picker-1st BB (2R38")</v>
      </c>
      <c r="HZ6" s="117" t="str">
        <f>'Implement List'!B5</f>
        <v>Baler (conventional)  -  20'</v>
      </c>
      <c r="IB6" s="116" t="str">
        <f>'Tractor and Self Propelled List'!B77</f>
        <v>Butt Levee (Backhoe)</v>
      </c>
    </row>
    <row r="7" spans="1:256" ht="6.75" customHeight="1" thickBot="1" x14ac:dyDescent="0.35">
      <c r="HX7" s="116" t="str">
        <f>'Tractor and Self Propelled List'!B6</f>
        <v>Cotton Picker-1st BB (4R2x1)</v>
      </c>
      <c r="HZ7" s="117" t="str">
        <f>'Implement List'!B6</f>
        <v>Baler -  4 X 5 Round Baler</v>
      </c>
      <c r="IB7" s="116" t="str">
        <f>'Tractor and Self Propelled List'!B78</f>
        <v>Combine (200-249 hp) 240 hp</v>
      </c>
    </row>
    <row r="8" spans="1:256" ht="15" thickBot="1" x14ac:dyDescent="0.35">
      <c r="A8" s="10" t="s">
        <v>596</v>
      </c>
      <c r="HX8" s="116" t="str">
        <f>'Tractor and Self Propelled List'!B7</f>
        <v>Cotton Picker-1st BB (4R30")</v>
      </c>
      <c r="HZ8" s="117" t="str">
        <f>'Implement List'!B7</f>
        <v>Bed/Disk  (Hipper) 16R40</v>
      </c>
      <c r="IB8" s="116" t="str">
        <f>'Tractor and Self Propelled List'!B79</f>
        <v>Combine (250-299 hp) 275 hp</v>
      </c>
    </row>
    <row r="9" spans="1:256" ht="15" thickBot="1" x14ac:dyDescent="0.35">
      <c r="A9" s="46" t="s">
        <v>573</v>
      </c>
      <c r="B9" s="283" t="s">
        <v>1065</v>
      </c>
      <c r="C9" s="284"/>
      <c r="E9" s="83" t="str">
        <f>IF(B9="None"," ",IF(ISBLANK(B9)=TRUE," ","**"))</f>
        <v xml:space="preserve"> </v>
      </c>
      <c r="F9" s="3" t="str">
        <f>IF(B9="None"," ",IF(ISBLANK(B9)=TRUE," ","** Note: The LSU AgCenter Enterprise Budgets assumes that the power unit for this"))</f>
        <v xml:space="preserve"> </v>
      </c>
      <c r="HX9" s="116" t="str">
        <f>'Tractor and Self Propelled List'!B8</f>
        <v>Cotton Picker-1st BB (4R30")</v>
      </c>
      <c r="HZ9" s="117" t="str">
        <f>'Implement List'!B8</f>
        <v>Bed/Disk  (Hipper) 4R-38</v>
      </c>
      <c r="IB9" s="116" t="str">
        <f>'Tractor and Self Propelled List'!B80</f>
        <v>Combine (250-299 hp) 295 hp</v>
      </c>
    </row>
    <row r="10" spans="1:256" ht="15" thickBot="1" x14ac:dyDescent="0.35">
      <c r="A10" s="79"/>
      <c r="B10" s="81"/>
      <c r="C10" s="80"/>
      <c r="F10" s="3" t="str">
        <f>IF(B9="None"," ",IF(ISBLANK(B9)=TRUE," ","             implement is a "&amp;HX1))</f>
        <v xml:space="preserve"> </v>
      </c>
      <c r="HX10" s="116" t="str">
        <f>'Tractor and Self Propelled List'!B9</f>
        <v>Cotton Picker-1st BB (4R38")</v>
      </c>
      <c r="HZ10" s="117" t="str">
        <f>'Implement List'!B9</f>
        <v>Bed/Disk  (Hipper) 6R-30</v>
      </c>
      <c r="IB10" s="116" t="str">
        <f>'Tractor and Self Propelled List'!B81</f>
        <v>Combine (300-349 hp) 325 hp</v>
      </c>
    </row>
    <row r="11" spans="1:256" ht="15" thickBot="1" x14ac:dyDescent="0.35">
      <c r="A11" s="45"/>
      <c r="B11" s="43"/>
      <c r="C11" s="44"/>
      <c r="HX11" s="116" t="str">
        <f>'Tractor and Self Propelled List'!B10</f>
        <v>Cotton Picker-1st BB (4R38")</v>
      </c>
      <c r="HZ11" s="117" t="str">
        <f>'Implement List'!B10</f>
        <v>Bed/Disk  (Hipper) 6R-38</v>
      </c>
      <c r="IB11" s="116" t="str">
        <f>'Tractor and Self Propelled List'!B82</f>
        <v>Combine (350-379 hp) 370 hp</v>
      </c>
    </row>
    <row r="12" spans="1:256" ht="15" thickBot="1" x14ac:dyDescent="0.35">
      <c r="A12" s="32" t="s">
        <v>574</v>
      </c>
      <c r="B12" s="283" t="s">
        <v>1065</v>
      </c>
      <c r="C12" s="284"/>
      <c r="E12" s="83" t="str">
        <f>IF(B9="None"," ",IF(ISBLANK(B9)=TRUE," ",IF(F12=" "," ","**")))</f>
        <v xml:space="preserve"> </v>
      </c>
      <c r="F12" s="3" t="str">
        <f>IF(B9="None"," ",IF(ISBLANK(B9)=TRUE," ",IF(B12="None"," ",IF(ISBLANK(B12)=TRUE," ",IF(HX2="Yes",IF(VLOOKUP(B12,'Tractor and Self Propelled List'!B4:L120,3,FALSE)&lt;VLOOKUP(B9,'Implement List'!B4:M577,3,FALSE),"** Note: The power unit you have selected is outside of a range of horsepowers that would be assumed suitable",IF(VLOOKUP(B12,'Tractor and Self Propelled List'!B4:L120,3,FALSE)&gt;VLOOKUP(B9,'Implement List'!B4:M577,4,FALSE),"** Note: The power unit you have selected is outside of a range of horsepower that would be assumed suitable"," ")),"** ERROR: The power unit you have selected is not a suitable power unit for the")))))</f>
        <v xml:space="preserve"> </v>
      </c>
      <c r="HX12" s="116" t="str">
        <f>'Tractor and Self Propelled List'!B11</f>
        <v>Cotton Picker-1st BB (5R30")</v>
      </c>
      <c r="HZ12" s="117" t="str">
        <f>'Implement List'!B11</f>
        <v>Bed/Disk  (Hipper) 8R-30</v>
      </c>
      <c r="IB12" s="116" t="str">
        <f>'Tractor and Self Propelled List'!B83</f>
        <v>Combine (400-449 hp) 425 hp</v>
      </c>
    </row>
    <row r="13" spans="1:256" ht="15" thickBot="1" x14ac:dyDescent="0.35">
      <c r="A13" s="64"/>
      <c r="B13" s="84" t="str">
        <f>IF(B9="None",IF(B12&lt;&gt;"None","*** You must select an implement to "," ")," ")</f>
        <v xml:space="preserve"> </v>
      </c>
      <c r="C13" s="63"/>
      <c r="F13" s="3" t="str">
        <f>IF(F12="** ERROR: The power unit you have selected is not a suitable power unit for the","                 implement selected. Please select another power unit.",IF(F12=" "," ","             for the implement selected. By doing so, some of the assumptions used to calculate costs may no longer"))</f>
        <v xml:space="preserve"> </v>
      </c>
      <c r="HX13" s="116" t="str">
        <f>'Tractor and Self Propelled List'!B12</f>
        <v>Cotton Picker-1st BB (5R38")</v>
      </c>
      <c r="HZ13" s="117" t="str">
        <f>'Implement List'!B12</f>
        <v>Bed/Disk  (Hipper) 8R-38 2x1</v>
      </c>
      <c r="IB13" s="116" t="str">
        <f>'Tractor and Self Propelled List'!B84</f>
        <v>Combine (450-499hp) 475 hp</v>
      </c>
    </row>
    <row r="14" spans="1:256" ht="15" thickBot="1" x14ac:dyDescent="0.35">
      <c r="A14" s="64"/>
      <c r="B14" s="87" t="str">
        <f>IF(B13=" "," ","      be pulled by the power unit ***")</f>
        <v xml:space="preserve"> </v>
      </c>
      <c r="C14" s="66"/>
      <c r="F14" s="3" t="str">
        <f>IF(F12="** ERROR: The power unit you have selected is not a suitable power unit for the","   ",IF(F13=" "," ","             be valid."))</f>
        <v xml:space="preserve"> </v>
      </c>
      <c r="HX14" s="116" t="str">
        <f>'Tractor and Self Propelled List'!B13</f>
        <v>Cotton Picker-1st BB (6R30")</v>
      </c>
      <c r="HZ14" s="117" t="str">
        <f>'Implement List'!B13</f>
        <v>Bed/Disk  (Hipper)Fl 8R-38</v>
      </c>
      <c r="IB14" s="116" t="str">
        <f>'Tractor and Self Propelled List'!B85</f>
        <v>Tractor( 20-39hp)CB MFWD 30</v>
      </c>
    </row>
    <row r="15" spans="1:256" customFormat="1" ht="9.9" customHeight="1" thickBot="1" x14ac:dyDescent="0.35">
      <c r="A15" s="67"/>
      <c r="B15" s="65"/>
      <c r="C15" s="66"/>
      <c r="D15" s="2"/>
      <c r="E15" s="2"/>
      <c r="F15" s="3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16" t="str">
        <f>'Tractor and Self Propelled List'!B14</f>
        <v>Cotton Picker-1st BB (6R38")</v>
      </c>
      <c r="HY15" s="1"/>
      <c r="HZ15" s="117" t="str">
        <f>'Implement List'!B14</f>
        <v>Bed/Disk  (Hipper)Rd 8R-38</v>
      </c>
      <c r="IA15" s="1"/>
      <c r="IB15" s="116" t="str">
        <f>'Tractor and Self Propelled List'!B86</f>
        <v>Tractor( 20-39hp)RB MFWD 30</v>
      </c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5" thickBot="1" x14ac:dyDescent="0.35">
      <c r="A16" s="32" t="s">
        <v>594</v>
      </c>
      <c r="B16" s="285" t="s">
        <v>1065</v>
      </c>
      <c r="C16" s="286"/>
      <c r="E16" s="83" t="str">
        <f>IF(F16=" "," ","**")</f>
        <v xml:space="preserve"> </v>
      </c>
      <c r="F16" s="3" t="str">
        <f>IF(B16&lt;&gt;"None",IF(B9&lt;&gt;"None","** ERROR: You must select 'None' for the implement and power unit if you want to calculate the cost for a self propelled.",IF(B12&lt;&gt;"None","** ERROR: You must select 'None' for the implement and power unit if you want to calculate the cost for a self propelled."," "))," ")</f>
        <v xml:space="preserve"> </v>
      </c>
      <c r="HX16" s="116" t="str">
        <f>'Tractor and Self Propelled List'!B15</f>
        <v>Cotton Picker-1st TR (2R38")</v>
      </c>
      <c r="HZ16" s="117" t="str">
        <f>'Implement List'!B15</f>
        <v>Bed/Disk  w/roller 12R-30/40</v>
      </c>
      <c r="IB16" s="116" t="str">
        <f>'Tractor and Self Propelled List'!B87</f>
        <v>Tractor( 40-59hp)CB 2WD 50</v>
      </c>
    </row>
    <row r="17" spans="1:256" ht="15" thickBot="1" x14ac:dyDescent="0.35">
      <c r="A17" s="82" t="s">
        <v>597</v>
      </c>
      <c r="B17" s="62"/>
      <c r="C17" s="63"/>
      <c r="H17" s="2" t="str">
        <f>IF(F17&lt;F18,"Wrong",IF(F17&gt;F22,"wrong"," "))</f>
        <v xml:space="preserve"> </v>
      </c>
      <c r="HX17" s="116" t="str">
        <f>'Tractor and Self Propelled List'!B16</f>
        <v>Cotton Picker-1st TR (4R2x1)</v>
      </c>
      <c r="HZ17" s="117" t="str">
        <f>'Implement List'!B16</f>
        <v>Bed/Disk  w/roller 8R-30/40</v>
      </c>
      <c r="IB17" s="116" t="str">
        <f>'Tractor and Self Propelled List'!B88</f>
        <v>Tractor( 40-59hp)CB MFWD 50</v>
      </c>
    </row>
    <row r="18" spans="1:256" ht="15" thickBot="1" x14ac:dyDescent="0.35">
      <c r="A18" s="64" t="s">
        <v>598</v>
      </c>
      <c r="B18" s="65"/>
      <c r="C18" s="66"/>
      <c r="HX18" s="116" t="str">
        <f>'Tractor and Self Propelled List'!B17</f>
        <v>Cotton Picker-1st TR (4R30")</v>
      </c>
      <c r="HZ18" s="117" t="str">
        <f>'Implement List'!B17</f>
        <v>Bed/Disk  w/roller 8R-38</v>
      </c>
      <c r="IB18" s="116" t="str">
        <f>'Tractor and Self Propelled List'!B89</f>
        <v>Tractor( 40-59hp)RB 2WD 50</v>
      </c>
    </row>
    <row r="19" spans="1:256" ht="15" thickBot="1" x14ac:dyDescent="0.35">
      <c r="A19" s="64" t="s">
        <v>599</v>
      </c>
      <c r="B19" s="65"/>
      <c r="C19" s="66"/>
      <c r="HX19" s="116" t="str">
        <f>'Tractor and Self Propelled List'!B18</f>
        <v>Cotton Picker-1st TR (4R30")</v>
      </c>
      <c r="HZ19" s="117" t="str">
        <f>'Implement List'!B18</f>
        <v>Bed/Lister 12R-38</v>
      </c>
      <c r="IB19" s="116" t="str">
        <f>'Tractor and Self Propelled List'!B90</f>
        <v>Tractor( 40-59hp)RB MFWD 50</v>
      </c>
    </row>
    <row r="20" spans="1:256" ht="15" customHeight="1" thickBot="1" x14ac:dyDescent="0.35">
      <c r="A20" s="64" t="s">
        <v>600</v>
      </c>
      <c r="B20" s="65"/>
      <c r="C20" s="66"/>
      <c r="HX20" s="116" t="str">
        <f>'Tractor and Self Propelled List'!B19</f>
        <v>Cotton Picker-1st TR (4R38")</v>
      </c>
      <c r="HZ20" s="117" t="str">
        <f>'Implement List'!B19</f>
        <v>Bed/Lister 16R-30</v>
      </c>
      <c r="IB20" s="116" t="str">
        <f>'Tractor and Self Propelled List'!B91</f>
        <v>Tractor( 60-89hp)CB 2WD 75</v>
      </c>
    </row>
    <row r="21" spans="1:256" ht="15" customHeight="1" thickBot="1" x14ac:dyDescent="0.35">
      <c r="A21" s="64" t="s">
        <v>601</v>
      </c>
      <c r="B21" s="65"/>
      <c r="C21" s="66"/>
      <c r="N21" s="5"/>
      <c r="O21" s="5"/>
      <c r="R21" s="5"/>
      <c r="HX21" s="116" t="str">
        <f>'Tractor and Self Propelled List'!B20</f>
        <v>Cotton Picker-1st TR (4R38")</v>
      </c>
      <c r="HZ21" s="117" t="str">
        <f>'Implement List'!B20</f>
        <v>Bed/Lister 16R40</v>
      </c>
      <c r="IB21" s="116" t="str">
        <f>'Tractor and Self Propelled List'!B92</f>
        <v>Tractor( 60-89hp)CB MFWD 75</v>
      </c>
    </row>
    <row r="22" spans="1:256" ht="15" customHeight="1" thickBot="1" x14ac:dyDescent="0.35">
      <c r="A22" s="68" t="s">
        <v>602</v>
      </c>
      <c r="B22" s="69"/>
      <c r="C22" s="70"/>
      <c r="HX22" s="116" t="str">
        <f>'Tractor and Self Propelled List'!B21</f>
        <v>Cotton Picker-1st TR (5R30")</v>
      </c>
      <c r="HZ22" s="117" t="str">
        <f>'Implement List'!B21</f>
        <v>Bed/Lister 4R-38</v>
      </c>
      <c r="IB22" s="116" t="str">
        <f>'Tractor and Self Propelled List'!B93</f>
        <v>Tractor( 60-89hp)RB 2WD 75</v>
      </c>
    </row>
    <row r="23" spans="1:256" ht="4.5" customHeight="1" thickBot="1" x14ac:dyDescent="0.35">
      <c r="A23" s="71"/>
      <c r="B23" s="65"/>
      <c r="C23" s="65"/>
      <c r="N23" s="11"/>
      <c r="HX23" s="116" t="str">
        <f>'Tractor and Self Propelled List'!B22</f>
        <v>Cotton Picker-1st TR (5R38")</v>
      </c>
      <c r="HZ23" s="117" t="str">
        <f>'Implement List'!B22</f>
        <v>Bed/Lister 6R-38</v>
      </c>
      <c r="IB23" s="116" t="str">
        <f>'Tractor and Self Propelled List'!B94</f>
        <v>Tractor( 60-89hp)RB MFWD 75</v>
      </c>
    </row>
    <row r="24" spans="1:256" ht="4.5" customHeight="1" thickBot="1" x14ac:dyDescent="0.35">
      <c r="A24" s="71"/>
      <c r="B24" s="65"/>
      <c r="C24" s="65"/>
      <c r="HX24" s="116" t="str">
        <f>'Tractor and Self Propelled List'!B23</f>
        <v>Cotton Picker-1st TR (6R30")</v>
      </c>
      <c r="HZ24" s="117" t="str">
        <f>'Implement List'!B23</f>
        <v>Bed/Lister 8R-30</v>
      </c>
      <c r="IB24" s="116" t="str">
        <f>'Tractor and Self Propelled List'!B95</f>
        <v>Tractor( 90-119hp)CB 2WD 105</v>
      </c>
    </row>
    <row r="25" spans="1:256" ht="4.5" customHeight="1" thickBot="1" x14ac:dyDescent="0.35">
      <c r="HX25" s="116" t="str">
        <f>'Tractor and Self Propelled List'!B24</f>
        <v>Cotton Picker-1st TR (6R38")</v>
      </c>
      <c r="HZ25" s="117" t="str">
        <f>'Implement List'!B24</f>
        <v>Bed/Lister 8R-38</v>
      </c>
      <c r="IB25" s="116" t="str">
        <f>'Tractor and Self Propelled List'!B96</f>
        <v>Tractor( 90-119hp)CB MFWD 105</v>
      </c>
    </row>
    <row r="26" spans="1:256" customFormat="1" ht="15" thickBot="1" x14ac:dyDescent="0.35">
      <c r="A26" s="10" t="s">
        <v>44</v>
      </c>
      <c r="B26" s="2"/>
      <c r="C26" s="2"/>
      <c r="D26" s="30"/>
      <c r="E26" s="30"/>
      <c r="F26" s="10" t="s">
        <v>48</v>
      </c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16" t="str">
        <f>'Tractor and Self Propelled List'!B25</f>
        <v>Cotton Picker-2nd BB (2R38")</v>
      </c>
      <c r="HY26" s="1"/>
      <c r="HZ26" s="117" t="str">
        <f>'Implement List'!B25</f>
        <v>Bed/Lister 8R-38 2x1</v>
      </c>
      <c r="IA26" s="1"/>
      <c r="IB26" s="116" t="str">
        <f>'Tractor and Self Propelled List'!B97</f>
        <v>Tractor( 90-119hp)RB 2WD 105</v>
      </c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customFormat="1" ht="15" thickBot="1" x14ac:dyDescent="0.35">
      <c r="A27" s="8"/>
      <c r="B27" s="9" t="s">
        <v>933</v>
      </c>
      <c r="C27" s="12" t="s">
        <v>32</v>
      </c>
      <c r="D27" s="30"/>
      <c r="E27" s="30"/>
      <c r="F27" s="8"/>
      <c r="G27" s="9" t="s">
        <v>39</v>
      </c>
      <c r="H27" s="9" t="s">
        <v>36</v>
      </c>
      <c r="I27" s="9" t="s">
        <v>38</v>
      </c>
      <c r="J27" s="9" t="s">
        <v>34</v>
      </c>
      <c r="K27" s="9" t="s">
        <v>35</v>
      </c>
      <c r="L27" s="12" t="s">
        <v>33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16" t="str">
        <f>'Tractor and Self Propelled List'!B26</f>
        <v>Cotton Picker-2nd BB (4R2x1)</v>
      </c>
      <c r="HY27" s="1"/>
      <c r="HZ27" s="117" t="str">
        <f>'Implement List'!B26</f>
        <v>Bed/Lister-Roll-Fold 12R-30</v>
      </c>
      <c r="IA27" s="1"/>
      <c r="IB27" s="116" t="str">
        <f>'Tractor and Self Propelled List'!B98</f>
        <v>Tractor( 90-119hp)RB MFWD 105</v>
      </c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customFormat="1" ht="15" thickBot="1" x14ac:dyDescent="0.35">
      <c r="A28" s="4" t="s">
        <v>45</v>
      </c>
      <c r="B28" s="6" t="s">
        <v>31</v>
      </c>
      <c r="C28" s="13" t="s">
        <v>31</v>
      </c>
      <c r="D28" s="30"/>
      <c r="E28" s="30"/>
      <c r="F28" s="7"/>
      <c r="G28" s="16" t="s">
        <v>30</v>
      </c>
      <c r="H28" s="16" t="s">
        <v>37</v>
      </c>
      <c r="I28" s="16" t="s">
        <v>30</v>
      </c>
      <c r="J28" s="16" t="s">
        <v>30</v>
      </c>
      <c r="K28" s="16" t="s">
        <v>30</v>
      </c>
      <c r="L28" s="15" t="s">
        <v>30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16" t="str">
        <f>'Tractor and Self Propelled List'!B27</f>
        <v>Cotton Picker-2nd BB (4R30")</v>
      </c>
      <c r="HY28" s="1"/>
      <c r="HZ28" s="117" t="str">
        <f>'Implement List'!B27</f>
        <v>Bed/Lister-Roll-Fold 12R-38</v>
      </c>
      <c r="IA28" s="1"/>
      <c r="IB28" s="116" t="str">
        <f>'Tractor and Self Propelled List'!B99</f>
        <v>Tractor(120-139hp)CB 2WD 130</v>
      </c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ht="15" thickBot="1" x14ac:dyDescent="0.35">
      <c r="A29" s="8" t="s">
        <v>24</v>
      </c>
      <c r="B29" s="9"/>
      <c r="C29" s="12"/>
      <c r="D29" s="30"/>
      <c r="E29" s="30"/>
      <c r="F29" s="4" t="s">
        <v>46</v>
      </c>
      <c r="G29" s="6" t="s">
        <v>26</v>
      </c>
      <c r="H29" s="6" t="s">
        <v>26</v>
      </c>
      <c r="I29" s="6" t="s">
        <v>26</v>
      </c>
      <c r="J29" s="6" t="s">
        <v>26</v>
      </c>
      <c r="K29" s="6" t="s">
        <v>26</v>
      </c>
      <c r="L29" s="13" t="s">
        <v>26</v>
      </c>
      <c r="HX29" s="116" t="str">
        <f>'Tractor and Self Propelled List'!B28</f>
        <v>Cotton Picker-2nd BB (4R30")</v>
      </c>
      <c r="HZ29" s="117" t="str">
        <f>'Implement List'!B28</f>
        <v>Bed/Lister-Roll-Fold 16R-30</v>
      </c>
      <c r="IB29" s="116" t="str">
        <f>'Tractor and Self Propelled List'!B100</f>
        <v>Tractor(120-139hp)CB MFWD 130</v>
      </c>
    </row>
    <row r="30" spans="1:256" ht="15" thickBot="1" x14ac:dyDescent="0.35">
      <c r="A30" s="7" t="s">
        <v>18</v>
      </c>
      <c r="B30" s="14">
        <f>IF($E$16="**","ERROR",IF(LEFT($F$12,4)="** E","ERROR",IF($B$16&lt;&gt;"None",VLOOKUP($B$16,'Tractor and Self Propelled List'!$B$4:$L$120,7,FALSE),VLOOKUP(B$12,'Tractor and Self Propelled List'!$B$4:$L$120,7,FALSE))))</f>
        <v>0</v>
      </c>
      <c r="C30" s="41"/>
      <c r="D30" s="30">
        <f t="shared" ref="D30:D35" si="0">IF(C30=0,B30,C30)</f>
        <v>0</v>
      </c>
      <c r="E30" s="30"/>
      <c r="F30" s="7" t="str">
        <f>IF(B30="ERROR","ERROR",IF(B12="None",IF(B16="None"," ",B16),B12))</f>
        <v xml:space="preserve"> </v>
      </c>
      <c r="G30" s="20">
        <f>IF($F$30=" ",0,IF(F30="error",0,(D35*D4)))</f>
        <v>0</v>
      </c>
      <c r="H30" s="20">
        <f>IF(F30=" ",0,IF(F30="error",0,(D30*D34)/(D31*D32)))</f>
        <v>0</v>
      </c>
      <c r="I30" s="20">
        <f>IF(F30=" ",0,IF(F30="Error",0,D5))</f>
        <v>0</v>
      </c>
      <c r="J30" s="20">
        <f>SUM(G30:I30)</f>
        <v>0</v>
      </c>
      <c r="K30" s="20">
        <f>IF(F30=" ",0,IF(F30="error",0,(((D30-(D30*D33))*($D$6/(1-((1+$D$6)^-D32))))+((D30*D33)*$D$6))/(D31)))</f>
        <v>0</v>
      </c>
      <c r="L30" s="21">
        <f>SUM(J30:K30)</f>
        <v>0</v>
      </c>
      <c r="HX30" s="116" t="str">
        <f>'Tractor and Self Propelled List'!B29</f>
        <v>Cotton Picker-2nd BB (4R38")</v>
      </c>
      <c r="HZ30" s="117" t="str">
        <f>'Implement List'!B29</f>
        <v>Bed/Lister-Roll-Fold 8R-38</v>
      </c>
      <c r="IB30" s="116" t="str">
        <f>'Tractor and Self Propelled List'!B101</f>
        <v>Tractor(140-159hp)CB 2WD 150</v>
      </c>
    </row>
    <row r="31" spans="1:256" ht="15" thickBot="1" x14ac:dyDescent="0.35">
      <c r="A31" s="7" t="s">
        <v>19</v>
      </c>
      <c r="B31" s="17">
        <f>IF($E$16="**","ERROR",IF(LEFT($F$12,4)="** E","ERROR",IF($B$16&lt;&gt;"None",VLOOKUP($B$16,'Tractor and Self Propelled List'!$B$4:$L$120,11,FALSE),VLOOKUP(B$12,'Tractor and Self Propelled List'!$B$4:$L$120,11,FALSE))))</f>
        <v>0</v>
      </c>
      <c r="C31" s="42"/>
      <c r="D31" s="30">
        <f t="shared" si="0"/>
        <v>0</v>
      </c>
      <c r="E31" s="30"/>
      <c r="F31" s="7" t="str">
        <f>IF(B39="ERROR","ERROR",IF(B9="None"," ",B9))</f>
        <v xml:space="preserve"> </v>
      </c>
      <c r="G31" s="20" t="s">
        <v>16</v>
      </c>
      <c r="H31" s="20">
        <f>IF($F$31=" ",0,IF(F31="ERROR",0,(D39*D43)/(D40*D41)))</f>
        <v>0</v>
      </c>
      <c r="I31" s="20" t="s">
        <v>16</v>
      </c>
      <c r="J31" s="20">
        <f>SUM(G31:I31)</f>
        <v>0</v>
      </c>
      <c r="K31" s="20">
        <f>IF(F31=" ",0,IF(F31="ERROR",0,(((D39-(D39*D42))*($D$6/(1-((1+$D$6)^-D41))))+((D39*D42)*$D$6))/(D40)))</f>
        <v>0</v>
      </c>
      <c r="L31" s="21">
        <f>SUM(J31:K31)</f>
        <v>0</v>
      </c>
      <c r="HX31" s="116" t="str">
        <f>'Tractor and Self Propelled List'!B30</f>
        <v>Cotton Picker-2nd BB (4R38")</v>
      </c>
      <c r="HZ31" s="117" t="str">
        <f>'Implement List'!B30</f>
        <v>Bed/Lister-Roll-Rig. 8R-38</v>
      </c>
      <c r="IB31" s="116" t="str">
        <f>'Tractor and Self Propelled List'!B102</f>
        <v>Tractor(140-159hp)CB MFWD 150</v>
      </c>
    </row>
    <row r="32" spans="1:256" ht="15" thickBot="1" x14ac:dyDescent="0.35">
      <c r="A32" s="7" t="s">
        <v>20</v>
      </c>
      <c r="B32" s="17">
        <f>IF($E$16="**","ERROR",IF(LEFT($F$12,4)="** E","ERROR",IF($B$16&lt;&gt;"None",VLOOKUP($B$16,'Tractor and Self Propelled List'!$B$4:$L$120,10,FALSE),VLOOKUP(B$12,'Tractor and Self Propelled List'!$B$4:$L$120,10,FALSE))))</f>
        <v>0</v>
      </c>
      <c r="C32" s="42"/>
      <c r="D32" s="30">
        <f t="shared" si="0"/>
        <v>0</v>
      </c>
      <c r="E32" s="30"/>
      <c r="F32" s="22"/>
      <c r="G32" s="18"/>
      <c r="H32" s="18"/>
      <c r="I32" s="18"/>
      <c r="J32" s="18"/>
      <c r="K32" s="18"/>
      <c r="L32" s="23"/>
      <c r="HX32" s="116" t="str">
        <f>'Tractor and Self Propelled List'!B31</f>
        <v>Cotton Picker-2nd BB (5R30")</v>
      </c>
      <c r="HZ32" s="117" t="str">
        <f>'Implement List'!B31</f>
        <v>Bed-Disk  (Hipper) 10R-30</v>
      </c>
      <c r="IB32" s="116" t="str">
        <f>'Tractor and Self Propelled List'!B103</f>
        <v>Tractor(160-179hp)CB 2WD 170</v>
      </c>
    </row>
    <row r="33" spans="1:236" ht="15" thickBot="1" x14ac:dyDescent="0.35">
      <c r="A33" s="7" t="s">
        <v>21</v>
      </c>
      <c r="B33" s="85">
        <f>IF($E$16="**","ERROR",IF(LEFT($F$12,4)="** E","ERROR",IF($B$16&lt;&gt;"None",VLOOKUP($B$16,'Tractor and Self Propelled List'!$B$4:$L$120,8,FALSE),VLOOKUP(B$12,'Tractor and Self Propelled List'!$B$4:$L$120,8,FALSE))))</f>
        <v>0</v>
      </c>
      <c r="C33" s="40"/>
      <c r="D33" s="30">
        <f t="shared" si="0"/>
        <v>0</v>
      </c>
      <c r="E33" s="30"/>
      <c r="F33" s="24" t="s">
        <v>47</v>
      </c>
      <c r="G33" s="19">
        <f t="shared" ref="G33:L33" si="1">SUM(G30:G31)</f>
        <v>0</v>
      </c>
      <c r="H33" s="19">
        <f t="shared" si="1"/>
        <v>0</v>
      </c>
      <c r="I33" s="19">
        <f t="shared" si="1"/>
        <v>0</v>
      </c>
      <c r="J33" s="19">
        <f t="shared" si="1"/>
        <v>0</v>
      </c>
      <c r="K33" s="19">
        <f t="shared" si="1"/>
        <v>0</v>
      </c>
      <c r="L33" s="25">
        <f t="shared" si="1"/>
        <v>0</v>
      </c>
      <c r="HX33" s="116" t="str">
        <f>'Tractor and Self Propelled List'!B32</f>
        <v>Cotton Picker-2nd BB (5R38")</v>
      </c>
      <c r="HZ33" s="117" t="str">
        <f>'Implement List'!B32</f>
        <v>Bed-Disk  (Hipper) 10R-38</v>
      </c>
      <c r="IB33" s="116" t="str">
        <f>'Tractor and Self Propelled List'!B104</f>
        <v>Tractor(160-179hp)CB MFWD 170</v>
      </c>
    </row>
    <row r="34" spans="1:236" ht="15" thickBot="1" x14ac:dyDescent="0.35">
      <c r="A34" s="7" t="s">
        <v>22</v>
      </c>
      <c r="B34" s="85">
        <f>IF($E$16="**","ERROR",IF(LEFT($F$12,4)="** E","ERROR",IF($B$16&lt;&gt;"None",VLOOKUP($B$16,'Tractor and Self Propelled List'!$B$4:$L$120,9,FALSE),VLOOKUP(B$12,'Tractor and Self Propelled List'!$B$4:$L$120,9,FALSE))))</f>
        <v>0</v>
      </c>
      <c r="C34" s="40"/>
      <c r="D34" s="30">
        <f t="shared" si="0"/>
        <v>0</v>
      </c>
      <c r="E34" s="30"/>
      <c r="HX34" s="116" t="str">
        <f>'Tractor and Self Propelled List'!B33</f>
        <v>Cotton Picker-2nd BB (6R30")</v>
      </c>
      <c r="HZ34" s="117" t="str">
        <f>'Implement List'!B33</f>
        <v>Bed-Disk  (Hipper) 12R-30</v>
      </c>
      <c r="IB34" s="116" t="str">
        <f>'Tractor and Self Propelled List'!B105</f>
        <v>Tractor(160-179hp)CB Track 180</v>
      </c>
    </row>
    <row r="35" spans="1:236" ht="15" thickBot="1" x14ac:dyDescent="0.35">
      <c r="A35" s="7" t="s">
        <v>28</v>
      </c>
      <c r="B35" s="86">
        <f>IF($E$16="**","ERROR",IF(LEFT($F$12,4)="** E","ERROR",IF($B$16&lt;&gt;"None",VLOOKUP($B$16,'Tractor and Self Propelled List'!$B$4:$L$120,6,FALSE),VLOOKUP(B$12,'Tractor and Self Propelled List'!$B$4:$L$120,6,FALSE))))</f>
        <v>0</v>
      </c>
      <c r="C35" s="42"/>
      <c r="D35" s="30">
        <f t="shared" si="0"/>
        <v>0</v>
      </c>
      <c r="E35" s="30"/>
      <c r="F35" s="10" t="s">
        <v>49</v>
      </c>
      <c r="HX35" s="116" t="str">
        <f>'Tractor and Self Propelled List'!B34</f>
        <v>Cotton Picker-2nd BB (6R38")</v>
      </c>
      <c r="HZ35" s="117" t="str">
        <f>'Implement List'!B34</f>
        <v>Bed-Disk  (Hipper) 12R-38</v>
      </c>
      <c r="IB35" s="116" t="str">
        <f>'Tractor and Self Propelled List'!B106</f>
        <v>Tractor(180-199hp)CB 2WD 190</v>
      </c>
    </row>
    <row r="36" spans="1:236" ht="15" thickBot="1" x14ac:dyDescent="0.35">
      <c r="A36" s="7" t="s">
        <v>29</v>
      </c>
      <c r="B36" s="86">
        <f>IF($E$16="**","ERROR",IF(LEFT($F$12,4)="** E","ERROR",IF($B$16&lt;&gt;"None",VLOOKUP($B$16,'Tractor and Self Propelled List'!$B$4:$L$120,5,FALSE),VLOOKUP(B$12,'Tractor and Self Propelled List'!$B$4:$L$120,5,FALSE))))</f>
        <v>0</v>
      </c>
      <c r="C36" s="42"/>
      <c r="D36" s="30" t="e">
        <f>IF(B36="N/A","N/A",(60/IF(C36=0,B36,C36))/60)</f>
        <v>#DIV/0!</v>
      </c>
      <c r="E36" s="30"/>
      <c r="F36" s="8"/>
      <c r="G36" s="9" t="s">
        <v>39</v>
      </c>
      <c r="H36" s="9" t="s">
        <v>36</v>
      </c>
      <c r="I36" s="9" t="s">
        <v>38</v>
      </c>
      <c r="J36" s="9" t="s">
        <v>34</v>
      </c>
      <c r="K36" s="9" t="s">
        <v>35</v>
      </c>
      <c r="L36" s="12" t="s">
        <v>33</v>
      </c>
      <c r="HX36" s="116" t="str">
        <f>'Tractor and Self Propelled List'!B35</f>
        <v>Cotton Picker-2nd TR (2R38")</v>
      </c>
      <c r="HZ36" s="117" t="str">
        <f>'Implement List'!B35</f>
        <v>Bed-Middle Buster 10R-30</v>
      </c>
      <c r="IB36" s="116" t="str">
        <f>'Tractor and Self Propelled List'!B107</f>
        <v>Tractor(180-199hp)CB MFWD 190</v>
      </c>
    </row>
    <row r="37" spans="1:236" ht="15" thickBot="1" x14ac:dyDescent="0.35">
      <c r="A37" s="7"/>
      <c r="B37" s="16"/>
      <c r="C37" s="15"/>
      <c r="D37" s="30"/>
      <c r="E37" s="30"/>
      <c r="F37" s="7"/>
      <c r="G37" s="16" t="s">
        <v>30</v>
      </c>
      <c r="H37" s="16" t="s">
        <v>37</v>
      </c>
      <c r="I37" s="16" t="s">
        <v>30</v>
      </c>
      <c r="J37" s="16" t="s">
        <v>30</v>
      </c>
      <c r="K37" s="16" t="s">
        <v>30</v>
      </c>
      <c r="L37" s="15" t="s">
        <v>30</v>
      </c>
      <c r="HX37" s="116" t="str">
        <f>'Tractor and Self Propelled List'!B36</f>
        <v>Cotton Picker-2nd TR (4R2x1)</v>
      </c>
      <c r="HZ37" s="117" t="str">
        <f>'Implement List'!B36</f>
        <v>Bed-Middle Buster 10R-38</v>
      </c>
      <c r="IB37" s="116" t="str">
        <f>'Tractor and Self Propelled List'!B108</f>
        <v>Tractor(200-249hp)CB 4WD 225</v>
      </c>
    </row>
    <row r="38" spans="1:236" ht="15" thickBot="1" x14ac:dyDescent="0.35">
      <c r="A38" s="7" t="s">
        <v>23</v>
      </c>
      <c r="B38" s="16"/>
      <c r="C38" s="15"/>
      <c r="D38" s="30"/>
      <c r="E38" s="30"/>
      <c r="F38" s="4" t="s">
        <v>46</v>
      </c>
      <c r="G38" s="6" t="s">
        <v>40</v>
      </c>
      <c r="H38" s="6" t="s">
        <v>40</v>
      </c>
      <c r="I38" s="6" t="s">
        <v>40</v>
      </c>
      <c r="J38" s="6" t="s">
        <v>40</v>
      </c>
      <c r="K38" s="6" t="s">
        <v>40</v>
      </c>
      <c r="L38" s="13" t="s">
        <v>40</v>
      </c>
      <c r="HX38" s="116" t="str">
        <f>'Tractor and Self Propelled List'!B37</f>
        <v>Cotton Picker-2nd TR (4R30")</v>
      </c>
      <c r="HZ38" s="117" t="str">
        <f>'Implement List'!B37</f>
        <v>Bed-Middle Buster 12R-38</v>
      </c>
      <c r="IB38" s="116" t="str">
        <f>'Tractor and Self Propelled List'!B109</f>
        <v>Tractor(200-249hp)CB MFWD 225</v>
      </c>
    </row>
    <row r="39" spans="1:236" ht="15" thickBot="1" x14ac:dyDescent="0.35">
      <c r="A39" s="7" t="s">
        <v>18</v>
      </c>
      <c r="B39" s="14">
        <f>IF($E$16="**","ERROR",IF(LEFT($F$12,4)="** E","ERROR",VLOOKUP(B$9,'Implement List'!$B$4:$M$577,8,FALSE)))</f>
        <v>0</v>
      </c>
      <c r="C39" s="41"/>
      <c r="D39" s="30">
        <f>IF(C39=0,B39,C39)</f>
        <v>0</v>
      </c>
      <c r="E39" s="30"/>
      <c r="F39" s="8" t="str">
        <f>+F30</f>
        <v xml:space="preserve"> </v>
      </c>
      <c r="G39" s="26">
        <f>IF(F39=" ",0,IF(F39="error",0,G30*IFERROR(IF(F39=B16,$D$36,$D$44),0)))</f>
        <v>0</v>
      </c>
      <c r="H39" s="26">
        <f>IF(F39=" ",0,IF(F39="error",0,H30*IFERROR(IF(F39=B16,$D$36,$D$44),0)))</f>
        <v>0</v>
      </c>
      <c r="I39" s="26">
        <f>IF(F39=" ",0,IF(F39="error",0,(I30*IFERROR(IF(F39=B16,$D$36,$D$44),0)*1.1)))</f>
        <v>0</v>
      </c>
      <c r="J39" s="26">
        <f>SUM(G39:I39)</f>
        <v>0</v>
      </c>
      <c r="K39" s="26">
        <f>IF(F39=" ",0,IF(F39="error",0,K30*IFERROR(IF(F39=B16,$D$36,$D$44),0)))</f>
        <v>0</v>
      </c>
      <c r="L39" s="27">
        <f>SUM(J39:K39)</f>
        <v>0</v>
      </c>
      <c r="HX39" s="116" t="str">
        <f>'Tractor and Self Propelled List'!B38</f>
        <v>Cotton Picker-2nd TR (4R30")</v>
      </c>
      <c r="HZ39" s="117" t="str">
        <f>'Implement List'!B38</f>
        <v>Bed-Middle Buster 6R-38</v>
      </c>
      <c r="IB39" s="116" t="str">
        <f>'Tractor and Self Propelled List'!B110</f>
        <v>Tractor(200-249hp)CB Track 225</v>
      </c>
    </row>
    <row r="40" spans="1:236" ht="15" thickBot="1" x14ac:dyDescent="0.35">
      <c r="A40" s="7" t="s">
        <v>19</v>
      </c>
      <c r="B40" s="88">
        <f>IF($E$16="**","ERROR",IF(LEFT($F$12,4)="** E","ERROR",VLOOKUP(B$9,'Implement List'!$B$4:$M$577,12,FALSE)))</f>
        <v>0</v>
      </c>
      <c r="C40" s="42"/>
      <c r="D40" s="30">
        <f>IF(C40=0,B40,C40)</f>
        <v>0</v>
      </c>
      <c r="E40" s="30"/>
      <c r="F40" s="7" t="str">
        <f>+F31</f>
        <v xml:space="preserve"> </v>
      </c>
      <c r="G40" s="20" t="str">
        <f>IF(G31="N/A","N/A",G31*$D$44)</f>
        <v>N/A</v>
      </c>
      <c r="H40" s="20">
        <f>IF(F40=" ",0,IF(F40="ERROR",0,IF(H31="N/A","N/A",H31*$D$44)))</f>
        <v>0</v>
      </c>
      <c r="I40" s="20" t="str">
        <f>IF(I31="N/A","N/A",I31*$D$44)</f>
        <v>N/A</v>
      </c>
      <c r="J40" s="20">
        <f>SUM(G40:I40)</f>
        <v>0</v>
      </c>
      <c r="K40" s="20">
        <f>IF(F40=" ",0,IF(F40="ERROR",0,IF(K31="N/A","N/A",K31*$D$44)))</f>
        <v>0</v>
      </c>
      <c r="L40" s="31">
        <f>SUM(J40:K40)</f>
        <v>0</v>
      </c>
      <c r="HX40" s="116" t="str">
        <f>'Tractor and Self Propelled List'!B39</f>
        <v>Cotton Picker-2nd TR (4R38")</v>
      </c>
      <c r="HZ40" s="117" t="str">
        <f>'Implement List'!B39</f>
        <v>Bed-Middle Buster 8R-30</v>
      </c>
      <c r="IB40" s="116" t="str">
        <f>'Tractor and Self Propelled List'!B111</f>
        <v>Tractor(250-349hp)CB 4WD 300</v>
      </c>
    </row>
    <row r="41" spans="1:236" ht="15" thickBot="1" x14ac:dyDescent="0.35">
      <c r="A41" s="7" t="s">
        <v>20</v>
      </c>
      <c r="B41" s="88">
        <f>IF($E$16="**","ERROR",IF(LEFT($F$12,4)="** E","ERROR",VLOOKUP(B$9,'Implement List'!$B$4:$M$577,11,FALSE)))</f>
        <v>0</v>
      </c>
      <c r="C41" s="42"/>
      <c r="D41" s="30">
        <f>IF(C41=0,B41,C41)</f>
        <v>0</v>
      </c>
      <c r="E41" s="30"/>
      <c r="F41" s="22"/>
      <c r="G41" s="18"/>
      <c r="H41" s="18"/>
      <c r="I41" s="18"/>
      <c r="J41" s="18"/>
      <c r="K41" s="18"/>
      <c r="L41" s="23"/>
      <c r="HX41" s="116" t="str">
        <f>'Tractor and Self Propelled List'!B40</f>
        <v>Cotton Picker-2nd TR (4R38")</v>
      </c>
      <c r="HZ41" s="117" t="str">
        <f>'Implement List'!B40</f>
        <v>Bed-Middle Buster 8R-38</v>
      </c>
      <c r="IB41" s="116" t="str">
        <f>'Tractor and Self Propelled List'!B112</f>
        <v>Tractor(250-349hp)CB MFWD 300</v>
      </c>
    </row>
    <row r="42" spans="1:236" ht="15" thickBot="1" x14ac:dyDescent="0.35">
      <c r="A42" s="7" t="s">
        <v>21</v>
      </c>
      <c r="B42" s="89">
        <f>IF($E$16="**","ERROR",IF(LEFT($F$12,4)="** E","ERROR",VLOOKUP(B$9,'Implement List'!$B$4:$M$577,9,FALSE)))</f>
        <v>0</v>
      </c>
      <c r="C42" s="40"/>
      <c r="D42" s="30">
        <f>IF(C42=0,B42,C42)</f>
        <v>0</v>
      </c>
      <c r="E42" s="30"/>
      <c r="F42" s="4" t="s">
        <v>41</v>
      </c>
      <c r="G42" s="28">
        <f t="shared" ref="G42:L42" si="2">SUM(G39:G40)</f>
        <v>0</v>
      </c>
      <c r="H42" s="28">
        <f t="shared" si="2"/>
        <v>0</v>
      </c>
      <c r="I42" s="28">
        <f t="shared" si="2"/>
        <v>0</v>
      </c>
      <c r="J42" s="28">
        <f t="shared" si="2"/>
        <v>0</v>
      </c>
      <c r="K42" s="28">
        <f t="shared" si="2"/>
        <v>0</v>
      </c>
      <c r="L42" s="29">
        <f t="shared" si="2"/>
        <v>0</v>
      </c>
      <c r="HX42" s="116" t="str">
        <f>'Tractor and Self Propelled List'!B41</f>
        <v>Cotton Picker-2nd TR (5R30")</v>
      </c>
      <c r="HZ42" s="117" t="str">
        <f>'Implement List'!B41</f>
        <v>Bed-Middle Buster 8R-38 2x1</v>
      </c>
      <c r="IB42" s="116" t="str">
        <f>'Tractor and Self Propelled List'!B113</f>
        <v>Tractor(250-349hp)CB Track 300</v>
      </c>
    </row>
    <row r="43" spans="1:236" ht="15" thickBot="1" x14ac:dyDescent="0.35">
      <c r="A43" s="7" t="s">
        <v>22</v>
      </c>
      <c r="B43" s="89">
        <f>IF($E$16="**","ERROR",IF(LEFT($F$12,4)="** E","ERROR",VLOOKUP(B$9,'Implement List'!$B$4:$M$577,10,FALSE)))</f>
        <v>0</v>
      </c>
      <c r="C43" s="40"/>
      <c r="D43" s="30">
        <f>IF(C43=0,B43,C43)</f>
        <v>0</v>
      </c>
      <c r="E43" s="30"/>
      <c r="F43" s="3" t="str">
        <f>"*   Costs are based on fuel costs of $"&amp;D4&amp;" per gallon, labor costs of $"&amp;D5&amp;" per hour, and interest rate of "&amp;D6*100&amp;"%."</f>
        <v>*   Costs are based on fuel costs of $2.28 per gallon, labor costs of $10.38 per hour, and interest rate of 5%.</v>
      </c>
      <c r="HX43" s="116" t="str">
        <f>'Tractor and Self Propelled List'!B42</f>
        <v>Cotton Picker-2nd TR (5R38")</v>
      </c>
      <c r="HZ43" s="117" t="str">
        <f>'Implement List'!B42</f>
        <v>Bed-Paratill   Fold 12R-38</v>
      </c>
      <c r="IB43" s="116" t="str">
        <f>'Tractor and Self Propelled List'!B114</f>
        <v>Tractor(350-449hp)CB 4WD 400</v>
      </c>
    </row>
    <row r="44" spans="1:236" ht="15" thickBot="1" x14ac:dyDescent="0.35">
      <c r="A44" s="4" t="s">
        <v>29</v>
      </c>
      <c r="B44" s="90">
        <f>IF($E$16="**","ERROR",IF(LEFT($F$12,4)="** E","ERROR",VLOOKUP(B$9,'Implement List'!$B$4:$M$577,6,FALSE)))</f>
        <v>0</v>
      </c>
      <c r="C44" s="42"/>
      <c r="D44" s="30" t="e">
        <f>(60/IF(C44=0,B44,C44))/60</f>
        <v>#DIV/0!</v>
      </c>
      <c r="E44" s="30"/>
      <c r="F44" s="3" t="s">
        <v>603</v>
      </c>
      <c r="HX44" s="116" t="str">
        <f>'Tractor and Self Propelled List'!B43</f>
        <v>Cotton Picker-2nd TR (6R38")</v>
      </c>
      <c r="HZ44" s="117" t="str">
        <f>'Implement List'!B43</f>
        <v>Bed-Paratill   Fold 8R-38</v>
      </c>
      <c r="IB44" s="116" t="str">
        <f>'Tractor and Self Propelled List'!B115</f>
        <v>Tractor(350-449hp)CB Track 400</v>
      </c>
    </row>
    <row r="45" spans="1:236" ht="15" thickBot="1" x14ac:dyDescent="0.35">
      <c r="D45" s="30"/>
      <c r="E45" s="30"/>
      <c r="F45" s="3" t="s">
        <v>604</v>
      </c>
      <c r="HX45" s="116" t="str">
        <f>'Tractor and Self Propelled List'!B44</f>
        <v>LA Rice Combine (25 ft)</v>
      </c>
      <c r="HZ45" s="117" t="str">
        <f>'Implement List'!B44</f>
        <v>Bed-Paratill   Fold 8R-38 2x1</v>
      </c>
      <c r="IB45" s="116" t="str">
        <f>'Tractor and Self Propelled List'!B116</f>
        <v>Tractor(450-550hp)CB 4WD 500</v>
      </c>
    </row>
    <row r="46" spans="1:236" ht="15" thickBot="1" x14ac:dyDescent="0.35">
      <c r="F46" s="3" t="s">
        <v>605</v>
      </c>
      <c r="HX46" s="116" t="str">
        <f>'Tractor and Self Propelled List'!B45</f>
        <v>LA Rice Combine Med (20 ft)</v>
      </c>
      <c r="HZ46" s="117" t="str">
        <f>'Implement List'!B45</f>
        <v>Bed-Paratill   Rigid 4R-30</v>
      </c>
      <c r="IB46" s="116" t="str">
        <f>'Tractor and Self Propelled List'!B117</f>
        <v>Tractor(450-550hp)CB Track 500</v>
      </c>
    </row>
    <row r="47" spans="1:236" ht="15" thickBot="1" x14ac:dyDescent="0.35">
      <c r="HX47" s="116" t="str">
        <f>'Tractor and Self Propelled List'!B46</f>
        <v>Levee Sprayer (27 ft)</v>
      </c>
      <c r="HZ47" s="117" t="str">
        <f>'Implement List'!B46</f>
        <v>Bed-Paratill   Rigid 4R-38</v>
      </c>
      <c r="IB47" s="116" t="str">
        <f>'Tractor and Self Propelled List'!B118</f>
        <v>Utility Vehicle 600 CC</v>
      </c>
    </row>
    <row r="48" spans="1:236" ht="15" thickBot="1" x14ac:dyDescent="0.35">
      <c r="HX48" s="116" t="str">
        <f>'Tractor and Self Propelled List'!B47</f>
        <v>Cotton Picker/Modu 6R-38(365)</v>
      </c>
      <c r="HZ48" s="117" t="str">
        <f>'Implement List'!B47</f>
        <v>Bed-Paratill   Rigid 6R-30</v>
      </c>
      <c r="IB48" s="116" t="str">
        <f>'Tractor and Self Propelled List'!B119</f>
        <v>Utility Vehicle 800 CC</v>
      </c>
    </row>
    <row r="49" spans="6:236" ht="15" thickBot="1" x14ac:dyDescent="0.35">
      <c r="F49" s="10" t="s">
        <v>663</v>
      </c>
      <c r="HX49" s="116" t="str">
        <f>'Tractor and Self Propelled List'!B48</f>
        <v>Cotton Picker/Modu 6R-30(500)</v>
      </c>
      <c r="HZ49" s="117" t="str">
        <f>'Implement List'!B48</f>
        <v>Bed-Paratill   Rigid 6R-38</v>
      </c>
      <c r="IB49" s="116" t="str">
        <f>'Tractor and Self Propelled List'!B120</f>
        <v>Utility Vehicle 900 CC</v>
      </c>
    </row>
    <row r="50" spans="6:236" ht="15" thickBot="1" x14ac:dyDescent="0.35">
      <c r="F50" s="8"/>
      <c r="G50" s="57" t="s">
        <v>39</v>
      </c>
      <c r="H50" s="57" t="s">
        <v>36</v>
      </c>
      <c r="I50" s="57" t="s">
        <v>38</v>
      </c>
      <c r="J50" s="57" t="s">
        <v>34</v>
      </c>
      <c r="K50" s="57" t="s">
        <v>35</v>
      </c>
      <c r="L50" s="59" t="s">
        <v>33</v>
      </c>
      <c r="HX50" s="116" t="str">
        <f>'Tractor and Self Propelled List'!B49</f>
        <v>Cotton Picker/Modu 4R-38(365)</v>
      </c>
      <c r="HZ50" s="117" t="str">
        <f>'Implement List'!B49</f>
        <v>Bed-Paratill   Rigid 8R-30</v>
      </c>
      <c r="IB50" s="116"/>
    </row>
    <row r="51" spans="6:236" ht="15" thickBot="1" x14ac:dyDescent="0.35">
      <c r="F51" s="32"/>
      <c r="G51" s="16" t="s">
        <v>30</v>
      </c>
      <c r="H51" s="16" t="s">
        <v>37</v>
      </c>
      <c r="I51" s="16" t="s">
        <v>30</v>
      </c>
      <c r="J51" s="16" t="s">
        <v>30</v>
      </c>
      <c r="K51" s="16" t="s">
        <v>30</v>
      </c>
      <c r="L51" s="44" t="s">
        <v>30</v>
      </c>
      <c r="HX51" s="116" t="str">
        <f>'Tractor and Self Propelled List'!B50</f>
        <v>Cotton Picker/Module 6R-38(500)</v>
      </c>
      <c r="HZ51" s="117" t="str">
        <f>'Implement List'!B50</f>
        <v>Bed-Paratill   Rigid 8R-38</v>
      </c>
      <c r="IB51" s="125"/>
    </row>
    <row r="52" spans="6:236" ht="15" thickBot="1" x14ac:dyDescent="0.35">
      <c r="F52" s="60" t="s">
        <v>46</v>
      </c>
      <c r="G52" s="61" t="s">
        <v>26</v>
      </c>
      <c r="H52" s="61" t="s">
        <v>26</v>
      </c>
      <c r="I52" s="61" t="s">
        <v>26</v>
      </c>
      <c r="J52" s="61" t="s">
        <v>26</v>
      </c>
      <c r="K52" s="61" t="s">
        <v>26</v>
      </c>
      <c r="L52" s="56" t="s">
        <v>26</v>
      </c>
      <c r="HX52" s="116" t="str">
        <f>'Tractor and Self Propelled List'!B51</f>
        <v>Dry Applicator SP 70'300cuft</v>
      </c>
      <c r="HZ52" s="117" t="str">
        <f>'Implement List'!B51</f>
        <v>Bed-Paratill   Rigid 8R-38 2x1</v>
      </c>
      <c r="IB52" s="123"/>
    </row>
    <row r="53" spans="6:236" ht="15" thickBot="1" x14ac:dyDescent="0.35">
      <c r="F53" s="8" t="str">
        <f>+F30</f>
        <v xml:space="preserve"> </v>
      </c>
      <c r="G53" s="26">
        <f>IFERROR(+G30*1.4,"N/A")</f>
        <v>0</v>
      </c>
      <c r="H53" s="26">
        <f t="shared" ref="H53:K53" si="3">IFERROR(+H30*1.4,"N/A")</f>
        <v>0</v>
      </c>
      <c r="I53" s="26">
        <f t="shared" si="3"/>
        <v>0</v>
      </c>
      <c r="J53" s="26">
        <f t="shared" si="3"/>
        <v>0</v>
      </c>
      <c r="K53" s="26">
        <f t="shared" si="3"/>
        <v>0</v>
      </c>
      <c r="L53" s="27">
        <f>SUM(J53:K53)</f>
        <v>0</v>
      </c>
      <c r="HX53" s="116" t="str">
        <f>'Tractor and Self Propelled List'!B52</f>
        <v>Sprayer  300-450gal 80' 125hp</v>
      </c>
      <c r="HZ53" s="117" t="str">
        <f>'Implement List'!B52</f>
        <v>Bed-Paratill  w/rol 4R-30</v>
      </c>
      <c r="IB53" s="123"/>
    </row>
    <row r="54" spans="6:236" ht="15" thickBot="1" x14ac:dyDescent="0.35">
      <c r="F54" s="159" t="str">
        <f>+F31</f>
        <v xml:space="preserve"> </v>
      </c>
      <c r="G54" s="20" t="str">
        <f>IFERROR(+G31*1.4,"N/A")</f>
        <v>N/A</v>
      </c>
      <c r="H54" s="20">
        <f t="shared" ref="H54:K54" si="4">IFERROR(+H31*1.4,"N/A")</f>
        <v>0</v>
      </c>
      <c r="I54" s="20" t="str">
        <f t="shared" si="4"/>
        <v>N/A</v>
      </c>
      <c r="J54" s="20">
        <f t="shared" si="4"/>
        <v>0</v>
      </c>
      <c r="K54" s="20">
        <f t="shared" si="4"/>
        <v>0</v>
      </c>
      <c r="L54" s="31">
        <f>SUM(J54:K54)</f>
        <v>0</v>
      </c>
      <c r="HX54" s="116" t="str">
        <f>'Tractor and Self Propelled List'!B53</f>
        <v>Sprayer  300-450gal 60' 125hp</v>
      </c>
      <c r="HZ54" s="117" t="str">
        <f>'Implement List'!B53</f>
        <v>Bed-Paratill  w/rol 4R-38</v>
      </c>
      <c r="IB54" s="123"/>
    </row>
    <row r="55" spans="6:236" ht="15" thickBot="1" x14ac:dyDescent="0.35">
      <c r="F55" s="22"/>
      <c r="G55" s="18"/>
      <c r="H55" s="18"/>
      <c r="I55" s="18"/>
      <c r="J55" s="18"/>
      <c r="K55" s="18"/>
      <c r="L55" s="23"/>
      <c r="HX55" s="116" t="str">
        <f>'Tractor and Self Propelled List'!B54</f>
        <v>Sprayer  600-750gal 60' 175hp</v>
      </c>
      <c r="HZ55" s="117" t="str">
        <f>'Implement List'!B54</f>
        <v>Bed-Paratill  w/rol 6R-38</v>
      </c>
      <c r="IB55" s="123"/>
    </row>
    <row r="56" spans="6:236" ht="15" thickBot="1" x14ac:dyDescent="0.35">
      <c r="F56" s="60" t="s">
        <v>47</v>
      </c>
      <c r="G56" s="28">
        <f t="shared" ref="G56:L56" si="5">SUM(G53:G54)</f>
        <v>0</v>
      </c>
      <c r="H56" s="28">
        <f t="shared" si="5"/>
        <v>0</v>
      </c>
      <c r="I56" s="28">
        <f t="shared" si="5"/>
        <v>0</v>
      </c>
      <c r="J56" s="28">
        <f t="shared" si="5"/>
        <v>0</v>
      </c>
      <c r="K56" s="28">
        <f t="shared" si="5"/>
        <v>0</v>
      </c>
      <c r="L56" s="29">
        <f t="shared" si="5"/>
        <v>0</v>
      </c>
      <c r="HX56" s="116" t="str">
        <f>'Tractor and Self Propelled List'!B55</f>
        <v>Sprayer  600-825gal 90' 250hp</v>
      </c>
      <c r="HZ56" s="117" t="str">
        <f>'Implement List'!B55</f>
        <v>Bed-Rip/Disk Fold. 12R-30</v>
      </c>
      <c r="IB56" s="123"/>
    </row>
    <row r="57" spans="6:236" ht="15" thickBot="1" x14ac:dyDescent="0.35">
      <c r="HX57" s="116" t="str">
        <f>'Tractor and Self Propelled List'!B56</f>
        <v>Sprayer  600-825gal 80' 175hp</v>
      </c>
      <c r="HZ57" s="117" t="str">
        <f>'Implement List'!B56</f>
        <v>Bed-Rip/Disk Fold. 12R-38</v>
      </c>
      <c r="IB57" s="123"/>
    </row>
    <row r="58" spans="6:236" ht="15" thickBot="1" x14ac:dyDescent="0.35">
      <c r="F58" s="10" t="s">
        <v>663</v>
      </c>
      <c r="HX58" s="116" t="str">
        <f>'Tractor and Self Propelled List'!B57</f>
        <v>Sprayer  800gal 100' 250hp</v>
      </c>
      <c r="HZ58" s="117" t="str">
        <f>'Implement List'!B57</f>
        <v>Bed-Rip/Disk Fold. 8R-38</v>
      </c>
      <c r="IB58" s="123"/>
    </row>
    <row r="59" spans="6:236" ht="15" thickBot="1" x14ac:dyDescent="0.35">
      <c r="F59" s="8"/>
      <c r="G59" s="57" t="s">
        <v>39</v>
      </c>
      <c r="H59" s="57" t="s">
        <v>36</v>
      </c>
      <c r="I59" s="57" t="s">
        <v>38</v>
      </c>
      <c r="J59" s="57" t="s">
        <v>34</v>
      </c>
      <c r="K59" s="57" t="s">
        <v>35</v>
      </c>
      <c r="L59" s="59" t="s">
        <v>33</v>
      </c>
      <c r="HX59" s="116" t="str">
        <f>'Tractor and Self Propelled List'!B58</f>
        <v>Sprayer  800gal 80' 250hp</v>
      </c>
      <c r="HZ59" s="117" t="str">
        <f>'Implement List'!B58</f>
        <v>Bed-Rip/Disk Rigid 4R-30</v>
      </c>
      <c r="IB59" s="123"/>
    </row>
    <row r="60" spans="6:236" ht="15" thickBot="1" x14ac:dyDescent="0.35">
      <c r="F60" s="32"/>
      <c r="G60" s="16" t="s">
        <v>30</v>
      </c>
      <c r="H60" s="16" t="s">
        <v>37</v>
      </c>
      <c r="I60" s="16" t="s">
        <v>30</v>
      </c>
      <c r="J60" s="16" t="s">
        <v>30</v>
      </c>
      <c r="K60" s="16" t="s">
        <v>30</v>
      </c>
      <c r="L60" s="44" t="s">
        <v>30</v>
      </c>
      <c r="HX60" s="116" t="str">
        <f>'Tractor and Self Propelled List'!B59</f>
        <v>Sprayer 1000-1400gal 90' 275hp</v>
      </c>
      <c r="HZ60" s="117" t="str">
        <f>'Implement List'!B59</f>
        <v>Bed-Rip/Disk Rigid 4R-38</v>
      </c>
      <c r="IB60" s="123"/>
    </row>
    <row r="61" spans="6:236" ht="15" thickBot="1" x14ac:dyDescent="0.35">
      <c r="F61" s="60" t="s">
        <v>46</v>
      </c>
      <c r="G61" s="61" t="s">
        <v>40</v>
      </c>
      <c r="H61" s="61" t="s">
        <v>40</v>
      </c>
      <c r="I61" s="61" t="s">
        <v>40</v>
      </c>
      <c r="J61" s="61" t="s">
        <v>40</v>
      </c>
      <c r="K61" s="61" t="s">
        <v>40</v>
      </c>
      <c r="L61" s="56" t="s">
        <v>40</v>
      </c>
      <c r="HX61" s="116" t="str">
        <f>'Tractor and Self Propelled List'!B60</f>
        <v>Sprayer 1200+gal 120' 300hp</v>
      </c>
      <c r="HZ61" s="117" t="str">
        <f>'Implement List'!B60</f>
        <v>Bed-Rip/Disk Rigid 6R-30</v>
      </c>
      <c r="IB61" s="123"/>
    </row>
    <row r="62" spans="6:236" ht="15" thickBot="1" x14ac:dyDescent="0.35">
      <c r="F62" s="8" t="str">
        <f>+F39</f>
        <v xml:space="preserve"> </v>
      </c>
      <c r="G62" s="26">
        <f t="shared" ref="G62:K63" si="6">IFERROR(+G39*1.4,"N/A")</f>
        <v>0</v>
      </c>
      <c r="H62" s="26">
        <f t="shared" si="6"/>
        <v>0</v>
      </c>
      <c r="I62" s="26">
        <f t="shared" si="6"/>
        <v>0</v>
      </c>
      <c r="J62" s="26">
        <f t="shared" si="6"/>
        <v>0</v>
      </c>
      <c r="K62" s="26">
        <f t="shared" si="6"/>
        <v>0</v>
      </c>
      <c r="L62" s="27">
        <f>SUM(J62:K62)</f>
        <v>0</v>
      </c>
      <c r="HX62" s="116" t="str">
        <f>'Tractor and Self Propelled List'!B61</f>
        <v>Sugarcane Transloader</v>
      </c>
      <c r="HZ62" s="117" t="str">
        <f>'Implement List'!B61</f>
        <v>Bed-Rip/Disk Rigid 6R-38</v>
      </c>
      <c r="IB62" s="123"/>
    </row>
    <row r="63" spans="6:236" ht="15" thickBot="1" x14ac:dyDescent="0.35">
      <c r="F63" s="32" t="str">
        <f>+F40</f>
        <v xml:space="preserve"> </v>
      </c>
      <c r="G63" s="20" t="str">
        <f t="shared" si="6"/>
        <v>N/A</v>
      </c>
      <c r="H63" s="20">
        <f t="shared" si="6"/>
        <v>0</v>
      </c>
      <c r="I63" s="20" t="str">
        <f t="shared" si="6"/>
        <v>N/A</v>
      </c>
      <c r="J63" s="20">
        <f t="shared" si="6"/>
        <v>0</v>
      </c>
      <c r="K63" s="20">
        <f t="shared" si="6"/>
        <v>0</v>
      </c>
      <c r="L63" s="31">
        <f>SUM(J63:K63)</f>
        <v>0</v>
      </c>
      <c r="HX63" s="116" t="str">
        <f>'Tractor and Self Propelled List'!B62</f>
        <v>Sugarcane Loader - 2 Row</v>
      </c>
      <c r="HZ63" s="117" t="str">
        <f>'Implement List'!B62</f>
        <v>Bed-Rip/Disk Rigid 8R-30</v>
      </c>
      <c r="IB63" s="123"/>
    </row>
    <row r="64" spans="6:236" ht="15" thickBot="1" x14ac:dyDescent="0.35">
      <c r="F64" s="22"/>
      <c r="G64" s="18"/>
      <c r="H64" s="18"/>
      <c r="I64" s="18"/>
      <c r="J64" s="18"/>
      <c r="K64" s="18"/>
      <c r="L64" s="23"/>
      <c r="HX64" s="116" t="str">
        <f>'Tractor and Self Propelled List'!B63</f>
        <v>Sugarane Harvester - 2 Row</v>
      </c>
      <c r="HZ64" s="117" t="str">
        <f>'Implement List'!B63</f>
        <v>Bed-Rip/Disk Rigid 8R-38</v>
      </c>
      <c r="IB64" s="123"/>
    </row>
    <row r="65" spans="6:236" ht="15" thickBot="1" x14ac:dyDescent="0.35">
      <c r="F65" s="60" t="s">
        <v>41</v>
      </c>
      <c r="G65" s="28">
        <f t="shared" ref="G65:L65" si="7">SUM(G62:G63)</f>
        <v>0</v>
      </c>
      <c r="H65" s="28">
        <f t="shared" si="7"/>
        <v>0</v>
      </c>
      <c r="I65" s="28">
        <f t="shared" si="7"/>
        <v>0</v>
      </c>
      <c r="J65" s="28">
        <f t="shared" si="7"/>
        <v>0</v>
      </c>
      <c r="K65" s="28">
        <f t="shared" si="7"/>
        <v>0</v>
      </c>
      <c r="L65" s="29">
        <f t="shared" si="7"/>
        <v>0</v>
      </c>
      <c r="HX65" s="116" t="str">
        <f>'Tractor and Self Propelled List'!B64</f>
        <v>Sugarcane Loader - 1 Row</v>
      </c>
      <c r="HZ65" s="117" t="str">
        <f>'Implement List'!B64</f>
        <v>Bed-Rip/Disk/Cond. 6-Row</v>
      </c>
      <c r="IB65" s="123"/>
    </row>
    <row r="66" spans="6:236" ht="15" thickBot="1" x14ac:dyDescent="0.35">
      <c r="F66" s="3" t="s">
        <v>664</v>
      </c>
      <c r="HX66" s="116" t="str">
        <f>'Tractor and Self Propelled List'!B65</f>
        <v>Sugarcane Billet Harvester</v>
      </c>
      <c r="HZ66" s="117" t="str">
        <f>'Implement List'!B65</f>
        <v>Bed-Rip/Disk/Cond. 8-Row</v>
      </c>
      <c r="IB66" s="123"/>
    </row>
    <row r="67" spans="6:236" ht="15" thickBot="1" x14ac:dyDescent="0.35">
      <c r="HX67" s="116" t="str">
        <f>'Tractor and Self Propelled List'!B66</f>
        <v>Sugarcane Harvester - 1 Row</v>
      </c>
      <c r="HZ67" s="117" t="str">
        <f>'Implement List'!B66</f>
        <v>Blade-Box 10'</v>
      </c>
      <c r="IB67" s="123"/>
    </row>
    <row r="68" spans="6:236" ht="15" thickBot="1" x14ac:dyDescent="0.35">
      <c r="HX68" s="116" t="str">
        <f>'Tractor and Self Propelled List'!B67</f>
        <v>Sugarcane Truck &amp; Trailer</v>
      </c>
      <c r="HZ68" s="117" t="str">
        <f>'Implement List'!B67</f>
        <v>Blade-Box 14'</v>
      </c>
      <c r="IB68" s="123"/>
    </row>
    <row r="69" spans="6:236" ht="15" thickBot="1" x14ac:dyDescent="0.35">
      <c r="HX69" s="116" t="str">
        <f>'Tractor and Self Propelled List'!B68</f>
        <v>Truck - 1 Ton</v>
      </c>
      <c r="HZ69" s="117" t="str">
        <f>'Implement List'!B68</f>
        <v>Blade-Box 6'</v>
      </c>
      <c r="IB69" s="123"/>
    </row>
    <row r="70" spans="6:236" ht="15" thickBot="1" x14ac:dyDescent="0.35">
      <c r="HX70" s="116" t="str">
        <f>'Tractor and Self Propelled List'!B69</f>
        <v xml:space="preserve">Truck - 1/2 Ton Pickup </v>
      </c>
      <c r="HZ70" s="117" t="str">
        <f>'Implement List'!B69</f>
        <v>Blade-Scraper 10'</v>
      </c>
      <c r="IB70" s="123"/>
    </row>
    <row r="71" spans="6:236" ht="15" thickBot="1" x14ac:dyDescent="0.35">
      <c r="HX71" s="116" t="str">
        <f>'Tractor and Self Propelled List'!B70</f>
        <v>Truck - 2 Ton</v>
      </c>
      <c r="HZ71" s="117" t="str">
        <f>'Implement List'!B70</f>
        <v>Blade-Scraper 14'</v>
      </c>
      <c r="IB71" s="123"/>
    </row>
    <row r="72" spans="6:236" ht="15" thickBot="1" x14ac:dyDescent="0.35">
      <c r="HX72" s="116" t="str">
        <f>'Tractor and Self Propelled List'!B71</f>
        <v>Truck - 5 Ton</v>
      </c>
      <c r="HZ72" s="117" t="str">
        <f>'Implement List'!B71</f>
        <v>Blade-Scraper 6'</v>
      </c>
      <c r="IB72" s="124"/>
    </row>
    <row r="73" spans="6:236" ht="15" thickBot="1" x14ac:dyDescent="0.35">
      <c r="HX73" s="116" t="str">
        <f>'Tractor and Self Propelled List'!B72</f>
        <v>Utility Vechicle - 20 Ft Sprayer</v>
      </c>
      <c r="HZ73" s="117" t="str">
        <f>'Implement List'!B72</f>
        <v>Boll Buggy-6R-38</v>
      </c>
      <c r="IB73" s="124"/>
    </row>
    <row r="74" spans="6:236" ht="15" thickBot="1" x14ac:dyDescent="0.35">
      <c r="HX74" s="116" t="str">
        <f>'Tractor and Self Propelled List'!B73</f>
        <v>Utility Vechicle - 75 Ft Ropewic</v>
      </c>
      <c r="HZ74" s="117" t="str">
        <f>'Implement List'!B73</f>
        <v>Boll Buggy-4R 2X1</v>
      </c>
      <c r="IB74" s="124"/>
    </row>
    <row r="75" spans="6:236" ht="15" thickBot="1" x14ac:dyDescent="0.35">
      <c r="HX75" s="116" t="str">
        <f>'Tractor and Self Propelled List'!B74</f>
        <v>ATV - 4 Wheeler</v>
      </c>
      <c r="HZ75" s="117" t="str">
        <f>'Implement List'!B74</f>
        <v>Boll Buggy-4R-38</v>
      </c>
      <c r="IB75" s="124"/>
    </row>
    <row r="76" spans="6:236" ht="15" thickBot="1" x14ac:dyDescent="0.35">
      <c r="HX76" s="116"/>
      <c r="HZ76" s="117" t="str">
        <f>'Implement List'!B75</f>
        <v>Boll Buggy-6R-30</v>
      </c>
      <c r="IB76" s="124"/>
    </row>
    <row r="77" spans="6:236" ht="15" thickBot="1" x14ac:dyDescent="0.35">
      <c r="HX77" s="116"/>
      <c r="HZ77" s="117" t="str">
        <f>'Implement List'!B76</f>
        <v>Chisel Plow-Folding 16'</v>
      </c>
      <c r="IB77" s="124"/>
    </row>
    <row r="78" spans="6:236" ht="15" thickBot="1" x14ac:dyDescent="0.35">
      <c r="HX78" s="277"/>
      <c r="HZ78" s="117" t="str">
        <f>'Implement List'!B77</f>
        <v>Chisel Plow-Folding 24'</v>
      </c>
      <c r="IB78" s="123"/>
    </row>
    <row r="79" spans="6:236" ht="15" thickBot="1" x14ac:dyDescent="0.35">
      <c r="HX79" s="124"/>
      <c r="HZ79" s="117" t="str">
        <f>'Implement List'!B78</f>
        <v>Chisel Plow-Folding 32'</v>
      </c>
      <c r="IB79" s="123"/>
    </row>
    <row r="80" spans="6:236" ht="15" thickBot="1" x14ac:dyDescent="0.35">
      <c r="HX80" s="124"/>
      <c r="HZ80" s="117" t="str">
        <f>'Implement List'!B79</f>
        <v>Chisel Plow-Folding 42'</v>
      </c>
      <c r="IB80" s="123"/>
    </row>
    <row r="81" spans="232:234" ht="15" thickBot="1" x14ac:dyDescent="0.35">
      <c r="HX81" s="109"/>
      <c r="HZ81" s="117" t="str">
        <f>'Implement List'!B80</f>
        <v>Chisel Plow-Folding 50'</v>
      </c>
    </row>
    <row r="82" spans="232:234" ht="15" thickBot="1" x14ac:dyDescent="0.35">
      <c r="HX82" s="109"/>
      <c r="HZ82" s="117" t="str">
        <f>'Implement List'!B81</f>
        <v>Chisel Plow-Folding 61'</v>
      </c>
    </row>
    <row r="83" spans="232:234" ht="15" thickBot="1" x14ac:dyDescent="0.35">
      <c r="HX83" s="109"/>
      <c r="HZ83" s="117" t="str">
        <f>'Implement List'!B82</f>
        <v>Chisel Plow-Rigid 10'</v>
      </c>
    </row>
    <row r="84" spans="232:234" ht="15" thickBot="1" x14ac:dyDescent="0.35">
      <c r="HX84" s="109"/>
      <c r="HZ84" s="117" t="str">
        <f>'Implement List'!B83</f>
        <v>Chisel Plow-Rigid 15'</v>
      </c>
    </row>
    <row r="85" spans="232:234" ht="15" thickBot="1" x14ac:dyDescent="0.35">
      <c r="HZ85" s="117" t="str">
        <f>'Implement List'!B84</f>
        <v>Chisel Plow-Rigid 20'</v>
      </c>
    </row>
    <row r="86" spans="232:234" ht="15" thickBot="1" x14ac:dyDescent="0.35">
      <c r="HZ86" s="117" t="str">
        <f>'Implement List'!B85</f>
        <v>Chisel Plow-Rigid 24'</v>
      </c>
    </row>
    <row r="87" spans="232:234" ht="15" thickBot="1" x14ac:dyDescent="0.35">
      <c r="HZ87" s="117" t="str">
        <f>'Implement List'!B86</f>
        <v>Chisel-Harrow 21 shank</v>
      </c>
    </row>
    <row r="88" spans="232:234" ht="15" thickBot="1" x14ac:dyDescent="0.35">
      <c r="HZ88" s="117" t="str">
        <f>'Implement List'!B87</f>
        <v>Chisel-Harrow 27 shank</v>
      </c>
    </row>
    <row r="89" spans="232:234" ht="15" thickBot="1" x14ac:dyDescent="0.35">
      <c r="HZ89" s="117" t="str">
        <f>'Implement List'!B88</f>
        <v>Coulter-Chisel-Harro 21 shank</v>
      </c>
    </row>
    <row r="90" spans="232:234" ht="15" thickBot="1" x14ac:dyDescent="0.35">
      <c r="HZ90" s="117" t="str">
        <f>'Implement List'!B89</f>
        <v>Coulter-Chisel-Harro 27 shank</v>
      </c>
    </row>
    <row r="91" spans="232:234" ht="15" thickBot="1" x14ac:dyDescent="0.35">
      <c r="HZ91" s="117" t="str">
        <f>'Implement List'!B90</f>
        <v>Cultivate &amp; Post 10R-30</v>
      </c>
    </row>
    <row r="92" spans="232:234" ht="15" thickBot="1" x14ac:dyDescent="0.35">
      <c r="HZ92" s="117" t="str">
        <f>'Implement List'!B91</f>
        <v>Cultivate &amp; Post 12R-30</v>
      </c>
    </row>
    <row r="93" spans="232:234" ht="15" thickBot="1" x14ac:dyDescent="0.35">
      <c r="HZ93" s="117" t="str">
        <f>'Implement List'!B92</f>
        <v>Cultivate &amp; Post 12R-38</v>
      </c>
    </row>
    <row r="94" spans="232:234" ht="15" thickBot="1" x14ac:dyDescent="0.35">
      <c r="HZ94" s="117" t="str">
        <f>'Implement List'!B93</f>
        <v>Cultivate &amp; Post 16R-30</v>
      </c>
    </row>
    <row r="95" spans="232:234" ht="15" thickBot="1" x14ac:dyDescent="0.35">
      <c r="HZ95" s="117" t="str">
        <f>'Implement List'!B94</f>
        <v>Cultivate &amp; Post 4R-30</v>
      </c>
    </row>
    <row r="96" spans="232:234" ht="15" thickBot="1" x14ac:dyDescent="0.35">
      <c r="HZ96" s="117" t="str">
        <f>'Implement List'!B95</f>
        <v>Cultivate &amp; Post 4R-38</v>
      </c>
    </row>
    <row r="97" spans="234:234" ht="15" thickBot="1" x14ac:dyDescent="0.35">
      <c r="HZ97" s="117" t="str">
        <f>'Implement List'!B96</f>
        <v>Cultivate &amp; Post 6R-30</v>
      </c>
    </row>
    <row r="98" spans="234:234" ht="15" thickBot="1" x14ac:dyDescent="0.35">
      <c r="HZ98" s="117" t="str">
        <f>'Implement List'!B97</f>
        <v>Cultivate &amp; Post 6R-38</v>
      </c>
    </row>
    <row r="99" spans="234:234" ht="15" thickBot="1" x14ac:dyDescent="0.35">
      <c r="HZ99" s="117" t="str">
        <f>'Implement List'!B98</f>
        <v>Cultivate &amp; Post 8R-30</v>
      </c>
    </row>
    <row r="100" spans="234:234" ht="15" thickBot="1" x14ac:dyDescent="0.35">
      <c r="HZ100" s="117" t="str">
        <f>'Implement List'!B99</f>
        <v>Cultivate &amp; Post 8R-38</v>
      </c>
    </row>
    <row r="101" spans="234:234" ht="15" thickBot="1" x14ac:dyDescent="0.35">
      <c r="HZ101" s="117" t="str">
        <f>'Implement List'!B100</f>
        <v>Cultivate &amp; Post 8R-38 2x1</v>
      </c>
    </row>
    <row r="102" spans="234:234" ht="15" thickBot="1" x14ac:dyDescent="0.35">
      <c r="HZ102" s="117" t="str">
        <f>'Implement List'!B101</f>
        <v>Cultivate 10R-30</v>
      </c>
    </row>
    <row r="103" spans="234:234" ht="15" thickBot="1" x14ac:dyDescent="0.35">
      <c r="HZ103" s="117" t="str">
        <f>'Implement List'!B102</f>
        <v>Cultivate 12R-30</v>
      </c>
    </row>
    <row r="104" spans="234:234" ht="15" thickBot="1" x14ac:dyDescent="0.35">
      <c r="HZ104" s="117" t="str">
        <f>'Implement List'!B103</f>
        <v>Cultivate 12R-38</v>
      </c>
    </row>
    <row r="105" spans="234:234" ht="15" thickBot="1" x14ac:dyDescent="0.35">
      <c r="HZ105" s="117" t="str">
        <f>'Implement List'!B104</f>
        <v>Cultivate 16R-30</v>
      </c>
    </row>
    <row r="106" spans="234:234" ht="15" thickBot="1" x14ac:dyDescent="0.35">
      <c r="HZ106" s="117" t="str">
        <f>'Implement List'!B105</f>
        <v>Cultivate 4R-30</v>
      </c>
    </row>
    <row r="107" spans="234:234" ht="15" thickBot="1" x14ac:dyDescent="0.35">
      <c r="HZ107" s="117" t="str">
        <f>'Implement List'!B106</f>
        <v>Cultivate 4R-38</v>
      </c>
    </row>
    <row r="108" spans="234:234" ht="15" thickBot="1" x14ac:dyDescent="0.35">
      <c r="HZ108" s="117" t="str">
        <f>'Implement List'!B107</f>
        <v>Cultivate 6R-30</v>
      </c>
    </row>
    <row r="109" spans="234:234" ht="15" thickBot="1" x14ac:dyDescent="0.35">
      <c r="HZ109" s="117" t="str">
        <f>'Implement List'!B108</f>
        <v>Cultivate 6R-38</v>
      </c>
    </row>
    <row r="110" spans="234:234" ht="15" thickBot="1" x14ac:dyDescent="0.35">
      <c r="HZ110" s="117" t="str">
        <f>'Implement List'!B109</f>
        <v>Cultivate 8R-30</v>
      </c>
    </row>
    <row r="111" spans="234:234" ht="15" thickBot="1" x14ac:dyDescent="0.35">
      <c r="HZ111" s="117" t="str">
        <f>'Implement List'!B110</f>
        <v>Cultivate 8R-38</v>
      </c>
    </row>
    <row r="112" spans="234:234" ht="15" thickBot="1" x14ac:dyDescent="0.35">
      <c r="HZ112" s="117" t="str">
        <f>'Implement List'!B111</f>
        <v>Cultivate 8R-38 2x1</v>
      </c>
    </row>
    <row r="113" spans="234:234" ht="15" thickBot="1" x14ac:dyDescent="0.35">
      <c r="HZ113" s="117" t="str">
        <f>'Implement List'!B112</f>
        <v>Disk &amp; Incorporate 14'</v>
      </c>
    </row>
    <row r="114" spans="234:234" ht="15" thickBot="1" x14ac:dyDescent="0.35">
      <c r="HZ114" s="117" t="str">
        <f>'Implement List'!B113</f>
        <v>Disk &amp; Incorporate 20'</v>
      </c>
    </row>
    <row r="115" spans="234:234" ht="15" thickBot="1" x14ac:dyDescent="0.35">
      <c r="HZ115" s="117" t="str">
        <f>'Implement List'!B114</f>
        <v>Disk &amp; Incorporate 24'</v>
      </c>
    </row>
    <row r="116" spans="234:234" ht="15" thickBot="1" x14ac:dyDescent="0.35">
      <c r="HZ116" s="117" t="str">
        <f>'Implement List'!B115</f>
        <v>Disk &amp; Incorporate 28'</v>
      </c>
    </row>
    <row r="117" spans="234:234" ht="15" thickBot="1" x14ac:dyDescent="0.35">
      <c r="HZ117" s="117" t="str">
        <f>'Implement List'!B116</f>
        <v>Disk &amp; Incorporate 32'</v>
      </c>
    </row>
    <row r="118" spans="234:234" ht="15" thickBot="1" x14ac:dyDescent="0.35">
      <c r="HZ118" s="117" t="str">
        <f>'Implement List'!B117</f>
        <v>Disk &amp; Incorporate 42'</v>
      </c>
    </row>
    <row r="119" spans="234:234" ht="15" thickBot="1" x14ac:dyDescent="0.35">
      <c r="HZ119" s="117" t="str">
        <f>'Implement List'!B118</f>
        <v>Disk Harrow 14'</v>
      </c>
    </row>
    <row r="120" spans="234:234" ht="15" thickBot="1" x14ac:dyDescent="0.35">
      <c r="HZ120" s="117" t="str">
        <f>'Implement List'!B119</f>
        <v>Disk Harrow 20'</v>
      </c>
    </row>
    <row r="121" spans="234:234" ht="15" thickBot="1" x14ac:dyDescent="0.35">
      <c r="HZ121" s="117" t="str">
        <f>'Implement List'!B120</f>
        <v>Disk Harrow 24'</v>
      </c>
    </row>
    <row r="122" spans="234:234" ht="15" thickBot="1" x14ac:dyDescent="0.35">
      <c r="HZ122" s="117" t="str">
        <f>'Implement List'!B121</f>
        <v>Disk Harrow 28'</v>
      </c>
    </row>
    <row r="123" spans="234:234" ht="15" thickBot="1" x14ac:dyDescent="0.35">
      <c r="HZ123" s="117" t="str">
        <f>'Implement List'!B122</f>
        <v>Disk Harrow 32'</v>
      </c>
    </row>
    <row r="124" spans="234:234" ht="15" thickBot="1" x14ac:dyDescent="0.35">
      <c r="HZ124" s="117" t="str">
        <f>'Implement List'!B123</f>
        <v>Disk Harrow 40-100hp 14'</v>
      </c>
    </row>
    <row r="125" spans="234:234" ht="15" thickBot="1" x14ac:dyDescent="0.35">
      <c r="HZ125" s="117" t="str">
        <f>'Implement List'!B124</f>
        <v>Disk Harrow 42'</v>
      </c>
    </row>
    <row r="126" spans="234:234" ht="15" thickBot="1" x14ac:dyDescent="0.35">
      <c r="HZ126" s="117" t="str">
        <f>'Implement List'!B125</f>
        <v>Disk Heavy 14'</v>
      </c>
    </row>
    <row r="127" spans="234:234" ht="15" thickBot="1" x14ac:dyDescent="0.35">
      <c r="HZ127" s="117" t="str">
        <f>'Implement List'!B126</f>
        <v>Disk Heavy 20'</v>
      </c>
    </row>
    <row r="128" spans="234:234" ht="15" thickBot="1" x14ac:dyDescent="0.35">
      <c r="HZ128" s="117" t="str">
        <f>'Implement List'!B127</f>
        <v>Disk Heavy 28'</v>
      </c>
    </row>
    <row r="129" spans="234:234" ht="15" thickBot="1" x14ac:dyDescent="0.35">
      <c r="HZ129" s="117" t="str">
        <f>'Implement List'!B128</f>
        <v>Disk Ripper 15'</v>
      </c>
    </row>
    <row r="130" spans="234:234" ht="15" thickBot="1" x14ac:dyDescent="0.35">
      <c r="HZ130" s="117" t="str">
        <f>'Implement List'!B129</f>
        <v xml:space="preserve">Ditcher </v>
      </c>
    </row>
    <row r="131" spans="234:234" ht="15" thickBot="1" x14ac:dyDescent="0.35">
      <c r="HZ131" s="117" t="str">
        <f>'Implement List'!B130</f>
        <v xml:space="preserve">Ditcher (1m/160a) </v>
      </c>
    </row>
    <row r="132" spans="234:234" ht="15" thickBot="1" x14ac:dyDescent="0.35">
      <c r="HZ132" s="117" t="str">
        <f>'Implement List'!B131</f>
        <v>Fert Appl (Liquid) 10R-30</v>
      </c>
    </row>
    <row r="133" spans="234:234" ht="15" thickBot="1" x14ac:dyDescent="0.35">
      <c r="HZ133" s="117" t="str">
        <f>'Implement List'!B132</f>
        <v>Fert Appl (Liquid) 10R-38</v>
      </c>
    </row>
    <row r="134" spans="234:234" ht="15" thickBot="1" x14ac:dyDescent="0.35">
      <c r="HZ134" s="117" t="str">
        <f>'Implement List'!B133</f>
        <v>Fert Appl (Liquid) 12R-30</v>
      </c>
    </row>
    <row r="135" spans="234:234" ht="15" thickBot="1" x14ac:dyDescent="0.35">
      <c r="HZ135" s="117" t="str">
        <f>'Implement List'!B134</f>
        <v>Fert Appl (Liquid) 12R-38</v>
      </c>
    </row>
    <row r="136" spans="234:234" ht="15" thickBot="1" x14ac:dyDescent="0.35">
      <c r="HZ136" s="117" t="str">
        <f>'Implement List'!B135</f>
        <v>Fert Appl (Liquid) 4R-38</v>
      </c>
    </row>
    <row r="137" spans="234:234" ht="15" thickBot="1" x14ac:dyDescent="0.35">
      <c r="HZ137" s="117" t="str">
        <f>'Implement List'!B136</f>
        <v>Fert Appl (Liquid) 6R-30</v>
      </c>
    </row>
    <row r="138" spans="234:234" ht="15" thickBot="1" x14ac:dyDescent="0.35">
      <c r="HZ138" s="117" t="str">
        <f>'Implement List'!B137</f>
        <v>Fert Appl (Liquid) 6R-38</v>
      </c>
    </row>
    <row r="139" spans="234:234" ht="15" thickBot="1" x14ac:dyDescent="0.35">
      <c r="HZ139" s="117" t="str">
        <f>'Implement List'!B138</f>
        <v>Fert Appl (Liquid) 8R-30</v>
      </c>
    </row>
    <row r="140" spans="234:234" ht="15" thickBot="1" x14ac:dyDescent="0.35">
      <c r="HZ140" s="117" t="str">
        <f>'Implement List'!B139</f>
        <v>Fert Appl (Liquid) 8R-38</v>
      </c>
    </row>
    <row r="141" spans="234:234" ht="15" thickBot="1" x14ac:dyDescent="0.35">
      <c r="HZ141" s="117" t="str">
        <f>'Implement List'!B140</f>
        <v>Fert Appl (Liquid) 8R-38 2x1</v>
      </c>
    </row>
    <row r="142" spans="234:234" ht="15" thickBot="1" x14ac:dyDescent="0.35">
      <c r="HZ142" s="117" t="str">
        <f>'Implement List'!B141</f>
        <v>Fertilizer Buggy - 30'</v>
      </c>
    </row>
    <row r="143" spans="234:234" ht="15" thickBot="1" x14ac:dyDescent="0.35">
      <c r="HZ143" s="117" t="str">
        <f>'Implement List'!B142</f>
        <v>Field Cult &amp; Inc 12'</v>
      </c>
    </row>
    <row r="144" spans="234:234" ht="15" thickBot="1" x14ac:dyDescent="0.35">
      <c r="HZ144" s="117" t="str">
        <f>'Implement List'!B143</f>
        <v>Field Cult &amp; Inc 24'</v>
      </c>
    </row>
    <row r="145" spans="234:234" ht="15" thickBot="1" x14ac:dyDescent="0.35">
      <c r="HZ145" s="117" t="str">
        <f>'Implement List'!B144</f>
        <v>Field Cult &amp; Inc 42'</v>
      </c>
    </row>
    <row r="146" spans="234:234" ht="15" thickBot="1" x14ac:dyDescent="0.35">
      <c r="HZ146" s="117" t="str">
        <f>'Implement List'!B145</f>
        <v>Field Cult &amp; Inc 50'</v>
      </c>
    </row>
    <row r="147" spans="234:234" ht="15" thickBot="1" x14ac:dyDescent="0.35">
      <c r="HZ147" s="117" t="str">
        <f>'Implement List'!B146</f>
        <v>Field Cult &amp; Inc Fld 24'</v>
      </c>
    </row>
    <row r="148" spans="234:234" ht="15" thickBot="1" x14ac:dyDescent="0.35">
      <c r="HZ148" s="117" t="str">
        <f>'Implement List'!B147</f>
        <v>Field Cult &amp; Inc Fld 32'</v>
      </c>
    </row>
    <row r="149" spans="234:234" ht="15" thickBot="1" x14ac:dyDescent="0.35">
      <c r="HZ149" s="117" t="str">
        <f>'Implement List'!B148</f>
        <v>Field Cult &amp; Inc Rdg 12'</v>
      </c>
    </row>
    <row r="150" spans="234:234" ht="15" thickBot="1" x14ac:dyDescent="0.35">
      <c r="HZ150" s="117" t="str">
        <f>'Implement List'!B149</f>
        <v>Field Cultivate Fld 24'</v>
      </c>
    </row>
    <row r="151" spans="234:234" ht="15" thickBot="1" x14ac:dyDescent="0.35">
      <c r="HZ151" s="117" t="str">
        <f>'Implement List'!B150</f>
        <v>Field Cultivate Fld 32'</v>
      </c>
    </row>
    <row r="152" spans="234:234" ht="15" thickBot="1" x14ac:dyDescent="0.35">
      <c r="HZ152" s="117" t="str">
        <f>'Implement List'!B151</f>
        <v>Field Cultivate Fld 42'</v>
      </c>
    </row>
    <row r="153" spans="234:234" ht="15" thickBot="1" x14ac:dyDescent="0.35">
      <c r="HZ153" s="117" t="str">
        <f>'Implement List'!B152</f>
        <v>Field Cultivate Fld 50'</v>
      </c>
    </row>
    <row r="154" spans="234:234" ht="15" thickBot="1" x14ac:dyDescent="0.35">
      <c r="HZ154" s="117" t="str">
        <f>'Implement List'!B153</f>
        <v>Field Cultivate Rdg 12'</v>
      </c>
    </row>
    <row r="155" spans="234:234" ht="15" thickBot="1" x14ac:dyDescent="0.35">
      <c r="HZ155" s="117" t="str">
        <f>'Implement List'!B154</f>
        <v>Frontend Loader (3/4 cu yd)</v>
      </c>
    </row>
    <row r="156" spans="234:234" ht="15" thickBot="1" x14ac:dyDescent="0.35">
      <c r="HZ156" s="117" t="str">
        <f>'Implement List'!B155</f>
        <v>Gate Installer</v>
      </c>
    </row>
    <row r="157" spans="234:234" ht="15" thickBot="1" x14ac:dyDescent="0.35">
      <c r="HZ157" s="117" t="str">
        <f>'Implement List'!B156</f>
        <v>Grain Cart Corn 1000 bu</v>
      </c>
    </row>
    <row r="158" spans="234:234" ht="15" thickBot="1" x14ac:dyDescent="0.35">
      <c r="HZ158" s="117" t="str">
        <f>'Implement List'!B157</f>
        <v>Grain Cart Corn 500 bu</v>
      </c>
    </row>
    <row r="159" spans="234:234" ht="15" thickBot="1" x14ac:dyDescent="0.35">
      <c r="HZ159" s="117" t="str">
        <f>'Implement List'!B158</f>
        <v>Grain Cart Corn 700 bu</v>
      </c>
    </row>
    <row r="160" spans="234:234" ht="15" thickBot="1" x14ac:dyDescent="0.35">
      <c r="HZ160" s="117" t="str">
        <f>'Implement List'!B159</f>
        <v>Grain Cart Rice 1000 bu</v>
      </c>
    </row>
    <row r="161" spans="234:234" ht="15" thickBot="1" x14ac:dyDescent="0.35">
      <c r="HZ161" s="117" t="str">
        <f>'Implement List'!B160</f>
        <v>Grain Cart Rice 500 bu</v>
      </c>
    </row>
    <row r="162" spans="234:234" ht="15" thickBot="1" x14ac:dyDescent="0.35">
      <c r="HZ162" s="117" t="str">
        <f>'Implement List'!B161</f>
        <v>Grain Cart Rice 700 bu</v>
      </c>
    </row>
    <row r="163" spans="234:234" ht="15" thickBot="1" x14ac:dyDescent="0.35">
      <c r="HZ163" s="117" t="str">
        <f>'Implement List'!B162</f>
        <v>Grain Cart Soybean 1000 bu</v>
      </c>
    </row>
    <row r="164" spans="234:234" ht="15" thickBot="1" x14ac:dyDescent="0.35">
      <c r="HZ164" s="117" t="str">
        <f>'Implement List'!B163</f>
        <v>Grain Cart Soybean 500 bu</v>
      </c>
    </row>
    <row r="165" spans="234:234" ht="15" thickBot="1" x14ac:dyDescent="0.35">
      <c r="HZ165" s="117" t="str">
        <f>'Implement List'!B164</f>
        <v>Grain Cart Soybean 700 bu</v>
      </c>
    </row>
    <row r="166" spans="234:234" ht="15" thickBot="1" x14ac:dyDescent="0.35">
      <c r="HZ166" s="117" t="str">
        <f>'Implement List'!B165</f>
        <v>Grain Cart Wht/Sor 1000 bu</v>
      </c>
    </row>
    <row r="167" spans="234:234" ht="15" thickBot="1" x14ac:dyDescent="0.35">
      <c r="HZ167" s="117" t="str">
        <f>'Implement List'!B166</f>
        <v>Grain Cart Wht/Sor 500 bu</v>
      </c>
    </row>
    <row r="168" spans="234:234" ht="15" thickBot="1" x14ac:dyDescent="0.35">
      <c r="HZ168" s="117" t="str">
        <f>'Implement List'!B167</f>
        <v>Grain Cart Wht/Sor 700 bu</v>
      </c>
    </row>
    <row r="169" spans="234:234" ht="15" thickBot="1" x14ac:dyDescent="0.35">
      <c r="HZ169" s="117" t="str">
        <f>'Implement List'!B168</f>
        <v>Grain Drill &amp; Pre 10'</v>
      </c>
    </row>
    <row r="170" spans="234:234" ht="15" thickBot="1" x14ac:dyDescent="0.35">
      <c r="HZ170" s="117" t="str">
        <f>'Implement List'!B169</f>
        <v>Grain Drill &amp; Pre 12'</v>
      </c>
    </row>
    <row r="171" spans="234:234" ht="15" thickBot="1" x14ac:dyDescent="0.35">
      <c r="HZ171" s="117" t="str">
        <f>'Implement List'!B170</f>
        <v>Grain Drill &amp; Pre 15'</v>
      </c>
    </row>
    <row r="172" spans="234:234" ht="15" thickBot="1" x14ac:dyDescent="0.35">
      <c r="HZ172" s="117" t="str">
        <f>'Implement List'!B171</f>
        <v>Grain Drill &amp; Pre 20'</v>
      </c>
    </row>
    <row r="173" spans="234:234" ht="15" thickBot="1" x14ac:dyDescent="0.35">
      <c r="HZ173" s="117" t="str">
        <f>'Implement List'!B172</f>
        <v>Grain Drill &amp; Pre 24'</v>
      </c>
    </row>
    <row r="174" spans="234:234" ht="15" thickBot="1" x14ac:dyDescent="0.35">
      <c r="HZ174" s="117" t="str">
        <f>'Implement List'!B173</f>
        <v>Grain Drill &amp; Pre 30'</v>
      </c>
    </row>
    <row r="175" spans="234:234" ht="15" thickBot="1" x14ac:dyDescent="0.35">
      <c r="HZ175" s="117" t="str">
        <f>'Implement List'!B174</f>
        <v>Grain Drill &amp; Pre 35'</v>
      </c>
    </row>
    <row r="176" spans="234:234" ht="15" thickBot="1" x14ac:dyDescent="0.35">
      <c r="HZ176" s="117" t="str">
        <f>'Implement List'!B175</f>
        <v>Grain Drill &amp; Pre T 8R-38</v>
      </c>
    </row>
    <row r="177" spans="234:234" ht="15" thickBot="1" x14ac:dyDescent="0.35">
      <c r="HZ177" s="117" t="str">
        <f>'Implement List'!B176</f>
        <v>Grain Drill 10'</v>
      </c>
    </row>
    <row r="178" spans="234:234" ht="15" thickBot="1" x14ac:dyDescent="0.35">
      <c r="HZ178" s="117" t="str">
        <f>'Implement List'!B177</f>
        <v>Grain Drill 12'</v>
      </c>
    </row>
    <row r="179" spans="234:234" ht="15" thickBot="1" x14ac:dyDescent="0.35">
      <c r="HZ179" s="117" t="str">
        <f>'Implement List'!B178</f>
        <v>Grain Drill 15'</v>
      </c>
    </row>
    <row r="180" spans="234:234" ht="15" thickBot="1" x14ac:dyDescent="0.35">
      <c r="HZ180" s="117" t="str">
        <f>'Implement List'!B179</f>
        <v>Grain Drill 20'</v>
      </c>
    </row>
    <row r="181" spans="234:234" ht="15" thickBot="1" x14ac:dyDescent="0.35">
      <c r="HZ181" s="117" t="str">
        <f>'Implement List'!B180</f>
        <v>Grain Drill 24'</v>
      </c>
    </row>
    <row r="182" spans="234:234" ht="15" thickBot="1" x14ac:dyDescent="0.35">
      <c r="HZ182" s="117" t="str">
        <f>'Implement List'!B181</f>
        <v>Grain Drill 30'</v>
      </c>
    </row>
    <row r="183" spans="234:234" ht="15" thickBot="1" x14ac:dyDescent="0.35">
      <c r="HZ183" s="117" t="str">
        <f>'Implement List'!B182</f>
        <v>Grain Drill 35'</v>
      </c>
    </row>
    <row r="184" spans="234:234" ht="15" thickBot="1" x14ac:dyDescent="0.35">
      <c r="HZ184" s="117" t="str">
        <f>'Implement List'!B183</f>
        <v>Harrow -  Rigid 21'</v>
      </c>
    </row>
    <row r="185" spans="234:234" ht="15" thickBot="1" x14ac:dyDescent="0.35">
      <c r="HZ185" s="117" t="str">
        <f>'Implement List'!B184</f>
        <v>Harrow - Folding 24'</v>
      </c>
    </row>
    <row r="186" spans="234:234" ht="15" thickBot="1" x14ac:dyDescent="0.35">
      <c r="HZ186" s="117" t="str">
        <f>'Implement List'!B185</f>
        <v>Harrow - Folding 30'</v>
      </c>
    </row>
    <row r="187" spans="234:234" ht="15" thickBot="1" x14ac:dyDescent="0.35">
      <c r="HZ187" s="117" t="str">
        <f>'Implement List'!B186</f>
        <v>Harrow - Folding 40'</v>
      </c>
    </row>
    <row r="188" spans="234:234" ht="15" thickBot="1" x14ac:dyDescent="0.35">
      <c r="HZ188" s="117" t="str">
        <f>'Implement List'!B187</f>
        <v>Harrow - Folding 48'</v>
      </c>
    </row>
    <row r="189" spans="234:234" ht="15" thickBot="1" x14ac:dyDescent="0.35">
      <c r="HZ189" s="117" t="str">
        <f>'Implement List'!B188</f>
        <v>Harrow - Rigid 13'</v>
      </c>
    </row>
    <row r="190" spans="234:234" ht="15" thickBot="1" x14ac:dyDescent="0.35">
      <c r="HZ190" s="117" t="str">
        <f>'Implement List'!B189</f>
        <v>Hay Fork</v>
      </c>
    </row>
    <row r="191" spans="234:234" ht="15" thickBot="1" x14ac:dyDescent="0.35">
      <c r="HZ191" s="117" t="str">
        <f>'Implement List'!B190</f>
        <v>Hay Rake - Rotary Rake - 10'</v>
      </c>
    </row>
    <row r="192" spans="234:234" ht="15" thickBot="1" x14ac:dyDescent="0.35">
      <c r="HZ192" s="117" t="str">
        <f>'Implement List'!B191</f>
        <v>Hay Rake - Wheel Rake - 17'</v>
      </c>
    </row>
    <row r="193" spans="234:234" ht="15" thickBot="1" x14ac:dyDescent="0.35">
      <c r="HZ193" s="117" t="str">
        <f>'Implement List'!B192</f>
        <v>Hay Tedder - 17'</v>
      </c>
    </row>
    <row r="194" spans="234:234" ht="15" thickBot="1" x14ac:dyDescent="0.35">
      <c r="HZ194" s="117" t="str">
        <f>'Implement List'!B193</f>
        <v>Header - Corn 12R-20</v>
      </c>
    </row>
    <row r="195" spans="234:234" ht="15" thickBot="1" x14ac:dyDescent="0.35">
      <c r="HZ195" s="117" t="str">
        <f>'Implement List'!B194</f>
        <v>Header - Corn 12R-30</v>
      </c>
    </row>
    <row r="196" spans="234:234" ht="15" thickBot="1" x14ac:dyDescent="0.35">
      <c r="HZ196" s="117" t="str">
        <f>'Implement List'!B195</f>
        <v>Header - Corn 4R-38</v>
      </c>
    </row>
    <row r="197" spans="234:234" ht="15" thickBot="1" x14ac:dyDescent="0.35">
      <c r="HZ197" s="117" t="str">
        <f>'Implement List'!B196</f>
        <v>Header - Corn 6R-30</v>
      </c>
    </row>
    <row r="198" spans="234:234" ht="15" thickBot="1" x14ac:dyDescent="0.35">
      <c r="HZ198" s="117" t="str">
        <f>'Implement List'!B197</f>
        <v>Header - Corn 6R-38</v>
      </c>
    </row>
    <row r="199" spans="234:234" ht="15" thickBot="1" x14ac:dyDescent="0.35">
      <c r="HZ199" s="117" t="str">
        <f>'Implement List'!B198</f>
        <v>Header - Corn 8R-30</v>
      </c>
    </row>
    <row r="200" spans="234:234" ht="15" thickBot="1" x14ac:dyDescent="0.35">
      <c r="HZ200" s="117" t="str">
        <f>'Implement List'!B199</f>
        <v>Header - Corn 8R-38</v>
      </c>
    </row>
    <row r="201" spans="234:234" ht="15" thickBot="1" x14ac:dyDescent="0.35">
      <c r="HZ201" s="117" t="str">
        <f>'Implement List'!B200</f>
        <v>Header - Draper (CL) 25' Rigid</v>
      </c>
    </row>
    <row r="202" spans="234:234" ht="15" thickBot="1" x14ac:dyDescent="0.35">
      <c r="HZ202" s="117" t="str">
        <f>'Implement List'!B201</f>
        <v>Header - Draper (CL) 30' Rigid</v>
      </c>
    </row>
    <row r="203" spans="234:234" ht="15" thickBot="1" x14ac:dyDescent="0.35">
      <c r="HZ203" s="117" t="str">
        <f>'Implement List'!B202</f>
        <v>Header - Draper (CL) 36' Rigid</v>
      </c>
    </row>
    <row r="204" spans="234:234" ht="15" thickBot="1" x14ac:dyDescent="0.35">
      <c r="HZ204" s="117" t="str">
        <f>'Implement List'!B203</f>
        <v>Header - Draper (SL) 25' Rigid</v>
      </c>
    </row>
    <row r="205" spans="234:234" ht="15" thickBot="1" x14ac:dyDescent="0.35">
      <c r="HZ205" s="117" t="str">
        <f>'Implement List'!B204</f>
        <v>Header - Draper (SL) 30' Rigid</v>
      </c>
    </row>
    <row r="206" spans="234:234" ht="15" thickBot="1" x14ac:dyDescent="0.35">
      <c r="HZ206" s="117" t="str">
        <f>'Implement List'!B205</f>
        <v>Header - Draper (SL) 36' Rigid</v>
      </c>
    </row>
    <row r="207" spans="234:234" ht="15" thickBot="1" x14ac:dyDescent="0.35">
      <c r="HZ207" s="117" t="str">
        <f>'Implement List'!B206</f>
        <v>Header - Rice (CL) 22' Rigid</v>
      </c>
    </row>
    <row r="208" spans="234:234" ht="15" thickBot="1" x14ac:dyDescent="0.35">
      <c r="HZ208" s="117" t="str">
        <f>'Implement List'!B207</f>
        <v>Header - Rice (CL) 25' Rigid</v>
      </c>
    </row>
    <row r="209" spans="234:234" ht="15" thickBot="1" x14ac:dyDescent="0.35">
      <c r="HZ209" s="117" t="str">
        <f>'Implement List'!B208</f>
        <v>Header - Rice (CL) 30' Rigid</v>
      </c>
    </row>
    <row r="210" spans="234:234" ht="15" thickBot="1" x14ac:dyDescent="0.35">
      <c r="HZ210" s="117" t="str">
        <f>'Implement List'!B209</f>
        <v>Header - Rice (SL) 22' Rigid</v>
      </c>
    </row>
    <row r="211" spans="234:234" ht="15" thickBot="1" x14ac:dyDescent="0.35">
      <c r="HZ211" s="117" t="str">
        <f>'Implement List'!B210</f>
        <v>Header - Rice (SL) 25' Rigid</v>
      </c>
    </row>
    <row r="212" spans="234:234" ht="15" thickBot="1" x14ac:dyDescent="0.35">
      <c r="HZ212" s="117" t="str">
        <f>'Implement List'!B211</f>
        <v>Header - Rice (SL) 30' Rigid</v>
      </c>
    </row>
    <row r="213" spans="234:234" ht="15" thickBot="1" x14ac:dyDescent="0.35">
      <c r="HZ213" s="117" t="str">
        <f>'Implement List'!B212</f>
        <v>Header -RiceStrp(CL) 20'</v>
      </c>
    </row>
    <row r="214" spans="234:234" ht="15" thickBot="1" x14ac:dyDescent="0.35">
      <c r="HZ214" s="117" t="str">
        <f>'Implement List'!B213</f>
        <v>Header -RiceStrp(CL) 24'</v>
      </c>
    </row>
    <row r="215" spans="234:234" ht="15" thickBot="1" x14ac:dyDescent="0.35">
      <c r="HZ215" s="117" t="str">
        <f>'Implement List'!B214</f>
        <v>Header -RiceStrp(CL) 32'</v>
      </c>
    </row>
    <row r="216" spans="234:234" ht="15" thickBot="1" x14ac:dyDescent="0.35">
      <c r="HZ216" s="117" t="str">
        <f>'Implement List'!B215</f>
        <v>Header -RiceStrp(SL) 20'</v>
      </c>
    </row>
    <row r="217" spans="234:234" ht="15" thickBot="1" x14ac:dyDescent="0.35">
      <c r="HZ217" s="117" t="str">
        <f>'Implement List'!B216</f>
        <v>Header -RiceStrp(SL) 24'</v>
      </c>
    </row>
    <row r="218" spans="234:234" ht="15" thickBot="1" x14ac:dyDescent="0.35">
      <c r="HZ218" s="117" t="str">
        <f>'Implement List'!B217</f>
        <v>Header -RiceStrp(SL) 32'</v>
      </c>
    </row>
    <row r="219" spans="234:234" ht="15" thickBot="1" x14ac:dyDescent="0.35">
      <c r="HZ219" s="117" t="str">
        <f>'Implement List'!B218</f>
        <v>Header -Soybean 18' Flex</v>
      </c>
    </row>
    <row r="220" spans="234:234" ht="15" thickBot="1" x14ac:dyDescent="0.35">
      <c r="HZ220" s="117" t="str">
        <f>'Implement List'!B219</f>
        <v>Header -Soybean 22' Flex</v>
      </c>
    </row>
    <row r="221" spans="234:234" ht="15" thickBot="1" x14ac:dyDescent="0.35">
      <c r="HZ221" s="117" t="str">
        <f>'Implement List'!B220</f>
        <v>Header -Soybean 25' Flex</v>
      </c>
    </row>
    <row r="222" spans="234:234" ht="15" thickBot="1" x14ac:dyDescent="0.35">
      <c r="HZ222" s="117" t="str">
        <f>'Implement List'!B221</f>
        <v>Header -Soybean 30' Flex</v>
      </c>
    </row>
    <row r="223" spans="234:234" ht="15" thickBot="1" x14ac:dyDescent="0.35">
      <c r="HZ223" s="117" t="str">
        <f>'Implement List'!B222</f>
        <v>Header -Soybean 35' Flex</v>
      </c>
    </row>
    <row r="224" spans="234:234" ht="15" thickBot="1" x14ac:dyDescent="0.35">
      <c r="HZ224" s="117" t="str">
        <f>'Implement List'!B223</f>
        <v>Header Wheat/Sorghum 18' Rigid</v>
      </c>
    </row>
    <row r="225" spans="234:234" ht="15" thickBot="1" x14ac:dyDescent="0.35">
      <c r="HZ225" s="117" t="str">
        <f>'Implement List'!B224</f>
        <v>Header Wheat/Sorghum 22' Rigid</v>
      </c>
    </row>
    <row r="226" spans="234:234" ht="15" thickBot="1" x14ac:dyDescent="0.35">
      <c r="HZ226" s="117" t="str">
        <f>'Implement List'!B225</f>
        <v>Header Wheat/Sorghum 25' Rigid</v>
      </c>
    </row>
    <row r="227" spans="234:234" ht="15" thickBot="1" x14ac:dyDescent="0.35">
      <c r="HZ227" s="117" t="str">
        <f>'Implement List'!B226</f>
        <v>Header Wheat/Sorghum 30' Rigid</v>
      </c>
    </row>
    <row r="228" spans="234:234" ht="15" thickBot="1" x14ac:dyDescent="0.35">
      <c r="HZ228" s="117" t="str">
        <f>'Implement List'!B227</f>
        <v>Header-Cotton Bcast 13'</v>
      </c>
    </row>
    <row r="229" spans="234:234" ht="15" thickBot="1" x14ac:dyDescent="0.35">
      <c r="HZ229" s="117" t="str">
        <f>'Implement List'!B228</f>
        <v>Header-Cotton-Bcast 16'</v>
      </c>
    </row>
    <row r="230" spans="234:234" ht="15" thickBot="1" x14ac:dyDescent="0.35">
      <c r="HZ230" s="117" t="str">
        <f>'Implement List'!B229</f>
        <v>Header-Cotton-Bcast 19'</v>
      </c>
    </row>
    <row r="231" spans="234:234" ht="15" thickBot="1" x14ac:dyDescent="0.35">
      <c r="HZ231" s="117" t="str">
        <f>'Implement List'!B230</f>
        <v>Header-Cotton-Brush 4R-30</v>
      </c>
    </row>
    <row r="232" spans="234:234" ht="15" thickBot="1" x14ac:dyDescent="0.35">
      <c r="HZ232" s="117" t="str">
        <f>'Implement List'!B231</f>
        <v>Header-Cotton-Brush 4R-30 2x1</v>
      </c>
    </row>
    <row r="233" spans="234:234" ht="15" thickBot="1" x14ac:dyDescent="0.35">
      <c r="HZ233" s="117" t="str">
        <f>'Implement List'!B232</f>
        <v>Header-Cotton-Brush 4R-36</v>
      </c>
    </row>
    <row r="234" spans="234:234" ht="15" thickBot="1" x14ac:dyDescent="0.35">
      <c r="HZ234" s="117" t="str">
        <f>'Implement List'!B233</f>
        <v>Header-Cotton-Brush 4R-38</v>
      </c>
    </row>
    <row r="235" spans="234:234" ht="15" thickBot="1" x14ac:dyDescent="0.35">
      <c r="HZ235" s="117" t="str">
        <f>'Implement List'!B234</f>
        <v>Header-Cotton-Brush 4R-38 2x1</v>
      </c>
    </row>
    <row r="236" spans="234:234" ht="15" thickBot="1" x14ac:dyDescent="0.35">
      <c r="HZ236" s="117" t="str">
        <f>'Implement List'!B235</f>
        <v>Header-Cotton-Brush 5R-30</v>
      </c>
    </row>
    <row r="237" spans="234:234" ht="15" thickBot="1" x14ac:dyDescent="0.35">
      <c r="HZ237" s="117" t="str">
        <f>'Implement List'!B236</f>
        <v>Header-Cotton-Brush 5R-38</v>
      </c>
    </row>
    <row r="238" spans="234:234" ht="15" thickBot="1" x14ac:dyDescent="0.35">
      <c r="HZ238" s="117" t="str">
        <f>'Implement List'!B237</f>
        <v>Header-Cotton-Brush 6R-30</v>
      </c>
    </row>
    <row r="239" spans="234:234" ht="15" thickBot="1" x14ac:dyDescent="0.35">
      <c r="HZ239" s="117" t="str">
        <f>'Implement List'!B238</f>
        <v>Header-Cotton-Brush 6R-38</v>
      </c>
    </row>
    <row r="240" spans="234:234" ht="15" thickBot="1" x14ac:dyDescent="0.35">
      <c r="HZ240" s="117" t="str">
        <f>'Implement List'!B239</f>
        <v>Header-Cotton-Brush 8R-30</v>
      </c>
    </row>
    <row r="241" spans="234:234" ht="15" thickBot="1" x14ac:dyDescent="0.35">
      <c r="HZ241" s="117" t="str">
        <f>'Implement List'!B240</f>
        <v>Header-Cotton-Brush 8R-36/38</v>
      </c>
    </row>
    <row r="242" spans="234:234" ht="15" thickBot="1" x14ac:dyDescent="0.35">
      <c r="HZ242" s="117" t="str">
        <f>'Implement List'!B241</f>
        <v>LA Boom Sprayer (30 ft)</v>
      </c>
    </row>
    <row r="243" spans="234:234" ht="15" thickBot="1" x14ac:dyDescent="0.35">
      <c r="HZ243" s="117" t="str">
        <f>'Implement List'!B242</f>
        <v>LA Rice Backhoe Rrmnt (2 ft)</v>
      </c>
    </row>
    <row r="244" spans="234:234" ht="15" thickBot="1" x14ac:dyDescent="0.35">
      <c r="HZ244" s="117" t="str">
        <f>'Implement List'!B243</f>
        <v>LA Rice Land Level (13 ft)</v>
      </c>
    </row>
    <row r="245" spans="234:234" ht="15" thickBot="1" x14ac:dyDescent="0.35">
      <c r="HZ245" s="117" t="str">
        <f>'Implement List'!B244</f>
        <v>LA Rice Levee Plow (8 ft)</v>
      </c>
    </row>
    <row r="246" spans="234:234" ht="15" thickBot="1" x14ac:dyDescent="0.35">
      <c r="HZ246" s="117" t="str">
        <f>'Implement List'!B245</f>
        <v>LA Rice Water Level (24 ft)</v>
      </c>
    </row>
    <row r="247" spans="234:234" ht="15" thickBot="1" x14ac:dyDescent="0.35">
      <c r="HZ247" s="117" t="str">
        <f>'Implement List'!B246</f>
        <v>Land Plane 40'x10'</v>
      </c>
    </row>
    <row r="248" spans="234:234" ht="15" thickBot="1" x14ac:dyDescent="0.35">
      <c r="HZ248" s="117" t="str">
        <f>'Implement List'!B247</f>
        <v>Land Plane 50'x16'</v>
      </c>
    </row>
    <row r="249" spans="234:234" ht="15" thickBot="1" x14ac:dyDescent="0.35">
      <c r="HZ249" s="117" t="str">
        <f>'Implement List'!B248</f>
        <v>Levee Plow</v>
      </c>
    </row>
    <row r="250" spans="234:234" ht="15" thickBot="1" x14ac:dyDescent="0.35">
      <c r="HZ250" s="117" t="str">
        <f>'Implement List'!B249</f>
        <v>Levee Pull &amp; Seed 8 Blade</v>
      </c>
    </row>
    <row r="251" spans="234:234" ht="15" thickBot="1" x14ac:dyDescent="0.35">
      <c r="HZ251" s="117" t="str">
        <f>'Implement List'!B250</f>
        <v>Levee Pull (1m/80a) 8 blade</v>
      </c>
    </row>
    <row r="252" spans="234:234" ht="15" thickBot="1" x14ac:dyDescent="0.35">
      <c r="HZ252" s="117" t="str">
        <f>'Implement List'!B251</f>
        <v>Levee Splitter (1/80) 32"</v>
      </c>
    </row>
    <row r="253" spans="234:234" ht="15" thickBot="1" x14ac:dyDescent="0.35">
      <c r="HZ253" s="117" t="str">
        <f>'Implement List'!B252</f>
        <v>Manure Spreader  -  125  bu</v>
      </c>
    </row>
    <row r="254" spans="234:234" ht="15" thickBot="1" x14ac:dyDescent="0.35">
      <c r="HZ254" s="117" t="str">
        <f>'Implement List'!B253</f>
        <v>Module Builder 2R38(157)</v>
      </c>
    </row>
    <row r="255" spans="234:234" ht="15" thickBot="1" x14ac:dyDescent="0.35">
      <c r="HZ255" s="117" t="str">
        <f>'Implement List'!B254</f>
        <v>Module Builder 4R2x1(350)</v>
      </c>
    </row>
    <row r="256" spans="234:234" ht="15" thickBot="1" x14ac:dyDescent="0.35">
      <c r="HZ256" s="117" t="str">
        <f>'Implement List'!B255</f>
        <v>Module Builder 4R-30(255)</v>
      </c>
    </row>
    <row r="257" spans="234:234" ht="15" thickBot="1" x14ac:dyDescent="0.35">
      <c r="HZ257" s="117" t="str">
        <f>'Implement List'!B256</f>
        <v>Module Builder 4R-30(325)</v>
      </c>
    </row>
    <row r="258" spans="234:234" ht="15" thickBot="1" x14ac:dyDescent="0.35">
      <c r="HZ258" s="117" t="str">
        <f>'Implement List'!B257</f>
        <v>Module Builder 4R-38(250)</v>
      </c>
    </row>
    <row r="259" spans="234:234" ht="15" thickBot="1" x14ac:dyDescent="0.35">
      <c r="HZ259" s="117" t="str">
        <f>'Implement List'!B258</f>
        <v>Module Builder 4R-38(350)</v>
      </c>
    </row>
    <row r="260" spans="234:234" ht="15" thickBot="1" x14ac:dyDescent="0.35">
      <c r="HZ260" s="117" t="str">
        <f>'Implement List'!B259</f>
        <v>Module Builder 5R-30(255)</v>
      </c>
    </row>
    <row r="261" spans="234:234" ht="15" thickBot="1" x14ac:dyDescent="0.35">
      <c r="HZ261" s="117" t="str">
        <f>'Implement List'!B260</f>
        <v>Module Builder 5R-38(355)</v>
      </c>
    </row>
    <row r="262" spans="234:234" ht="15" thickBot="1" x14ac:dyDescent="0.35">
      <c r="HZ262" s="117" t="str">
        <f>'Implement List'!B261</f>
        <v>Module Builder 6R-30(355)</v>
      </c>
    </row>
    <row r="263" spans="234:234" ht="15" thickBot="1" x14ac:dyDescent="0.35">
      <c r="HZ263" s="117" t="str">
        <f>'Implement List'!B262</f>
        <v>Module Builder 6R-38(355)</v>
      </c>
    </row>
    <row r="264" spans="234:234" ht="15" thickBot="1" x14ac:dyDescent="0.35">
      <c r="HZ264" s="117" t="str">
        <f>'Implement List'!B263</f>
        <v>Module Builder-Strip 13' Bcast</v>
      </c>
    </row>
    <row r="265" spans="234:234" ht="15" thickBot="1" x14ac:dyDescent="0.35">
      <c r="HZ265" s="117" t="str">
        <f>'Implement List'!B264</f>
        <v>Module Builder-Strip 16' Bcast</v>
      </c>
    </row>
    <row r="266" spans="234:234" ht="15" thickBot="1" x14ac:dyDescent="0.35">
      <c r="HZ266" s="117" t="str">
        <f>'Implement List'!B265</f>
        <v>Module Builder-Strip 19' Bcast</v>
      </c>
    </row>
    <row r="267" spans="234:234" ht="15" thickBot="1" x14ac:dyDescent="0.35">
      <c r="HZ267" s="117" t="str">
        <f>'Implement List'!B266</f>
        <v>Module Builder-Strip 4R-30</v>
      </c>
    </row>
    <row r="268" spans="234:234" ht="15" thickBot="1" x14ac:dyDescent="0.35">
      <c r="HZ268" s="117" t="str">
        <f>'Implement List'!B267</f>
        <v>Module Builder-Strip 4R-30 2x1</v>
      </c>
    </row>
    <row r="269" spans="234:234" ht="15" thickBot="1" x14ac:dyDescent="0.35">
      <c r="HZ269" s="117" t="str">
        <f>'Implement List'!B268</f>
        <v>Module Builder-Strip 4R-36</v>
      </c>
    </row>
    <row r="270" spans="234:234" ht="15" thickBot="1" x14ac:dyDescent="0.35">
      <c r="HZ270" s="117" t="str">
        <f>'Implement List'!B269</f>
        <v>Module Builder-Strip 4R-38</v>
      </c>
    </row>
    <row r="271" spans="234:234" ht="15" thickBot="1" x14ac:dyDescent="0.35">
      <c r="HZ271" s="117" t="str">
        <f>'Implement List'!B270</f>
        <v>Module Builder-Strip 4R-38 2x1</v>
      </c>
    </row>
    <row r="272" spans="234:234" ht="15" thickBot="1" x14ac:dyDescent="0.35">
      <c r="HZ272" s="117" t="str">
        <f>'Implement List'!B271</f>
        <v>Module Builder-Strip 5R-30</v>
      </c>
    </row>
    <row r="273" spans="234:234" ht="15" thickBot="1" x14ac:dyDescent="0.35">
      <c r="HZ273" s="117" t="str">
        <f>'Implement List'!B272</f>
        <v>Module Builder-Strip 5R-38</v>
      </c>
    </row>
    <row r="274" spans="234:234" ht="15" thickBot="1" x14ac:dyDescent="0.35">
      <c r="HZ274" s="117" t="str">
        <f>'Implement List'!B273</f>
        <v>Module Builder-Strip 6R-30</v>
      </c>
    </row>
    <row r="275" spans="234:234" ht="15" thickBot="1" x14ac:dyDescent="0.35">
      <c r="HZ275" s="117" t="str">
        <f>'Implement List'!B274</f>
        <v>Module Builder-Strip 6R-38</v>
      </c>
    </row>
    <row r="276" spans="234:234" ht="15" thickBot="1" x14ac:dyDescent="0.35">
      <c r="HZ276" s="117" t="str">
        <f>'Implement List'!B275</f>
        <v>Module Builder-Strip 8R-36/38</v>
      </c>
    </row>
    <row r="277" spans="234:234" ht="15" thickBot="1" x14ac:dyDescent="0.35">
      <c r="HZ277" s="117" t="str">
        <f>'Implement List'!B276</f>
        <v>Mower Conditioner  -  9'</v>
      </c>
    </row>
    <row r="278" spans="234:234" ht="15" thickBot="1" x14ac:dyDescent="0.35">
      <c r="HZ278" s="117" t="str">
        <f>'Implement List'!B277</f>
        <v>Mower Sickle  -  7'</v>
      </c>
    </row>
    <row r="279" spans="234:234" ht="15" thickBot="1" x14ac:dyDescent="0.35">
      <c r="HZ279" s="117" t="str">
        <f>'Implement List'!B278</f>
        <v>NT Grain Drill &amp; Pre 10'</v>
      </c>
    </row>
    <row r="280" spans="234:234" ht="15" thickBot="1" x14ac:dyDescent="0.35">
      <c r="HZ280" s="117" t="str">
        <f>'Implement List'!B279</f>
        <v>NT Grain Drill &amp; Pre 12'</v>
      </c>
    </row>
    <row r="281" spans="234:234" ht="15" thickBot="1" x14ac:dyDescent="0.35">
      <c r="HZ281" s="117" t="str">
        <f>'Implement List'!B280</f>
        <v>NT Grain Drill &amp; Pre 15'</v>
      </c>
    </row>
    <row r="282" spans="234:234" ht="15" thickBot="1" x14ac:dyDescent="0.35">
      <c r="HZ282" s="117" t="str">
        <f>'Implement List'!B281</f>
        <v>NT Grain Drill &amp; Pre 20'</v>
      </c>
    </row>
    <row r="283" spans="234:234" ht="15" thickBot="1" x14ac:dyDescent="0.35">
      <c r="HZ283" s="117" t="str">
        <f>'Implement List'!B282</f>
        <v>NT Grain Drill &amp; Pre 24'</v>
      </c>
    </row>
    <row r="284" spans="234:234" ht="15" thickBot="1" x14ac:dyDescent="0.35">
      <c r="HZ284" s="117" t="str">
        <f>'Implement List'!B283</f>
        <v>NT Grain Drill &amp; Pre 30'</v>
      </c>
    </row>
    <row r="285" spans="234:234" ht="15" thickBot="1" x14ac:dyDescent="0.35">
      <c r="HZ285" s="117" t="str">
        <f>'Implement List'!B284</f>
        <v>NT Grain Drill 10'</v>
      </c>
    </row>
    <row r="286" spans="234:234" ht="15" thickBot="1" x14ac:dyDescent="0.35">
      <c r="HZ286" s="117" t="str">
        <f>'Implement List'!B285</f>
        <v>NT Grain Drill 12'</v>
      </c>
    </row>
    <row r="287" spans="234:234" ht="15" thickBot="1" x14ac:dyDescent="0.35">
      <c r="HZ287" s="117" t="str">
        <f>'Implement List'!B286</f>
        <v>NT Grain Drill 15'</v>
      </c>
    </row>
    <row r="288" spans="234:234" ht="15" thickBot="1" x14ac:dyDescent="0.35">
      <c r="HZ288" s="117" t="str">
        <f>'Implement List'!B287</f>
        <v>NT Grain Drill 20'</v>
      </c>
    </row>
    <row r="289" spans="234:234" ht="15" thickBot="1" x14ac:dyDescent="0.35">
      <c r="HZ289" s="117" t="str">
        <f>'Implement List'!B288</f>
        <v>NT Grain Drill 24'</v>
      </c>
    </row>
    <row r="290" spans="234:234" ht="15" thickBot="1" x14ac:dyDescent="0.35">
      <c r="HZ290" s="117" t="str">
        <f>'Implement List'!B289</f>
        <v>NT Grain Drill 30'</v>
      </c>
    </row>
    <row r="291" spans="234:234" ht="15" thickBot="1" x14ac:dyDescent="0.35">
      <c r="HZ291" s="117" t="str">
        <f>'Implement List'!B290</f>
        <v>NT Plant&amp;Pre-Folding 12R-20</v>
      </c>
    </row>
    <row r="292" spans="234:234" ht="15" thickBot="1" x14ac:dyDescent="0.35">
      <c r="HZ292" s="117" t="str">
        <f>'Implement List'!B291</f>
        <v>NT Plant&amp;Pre-Folding 12R-30</v>
      </c>
    </row>
    <row r="293" spans="234:234" ht="15" thickBot="1" x14ac:dyDescent="0.35">
      <c r="HZ293" s="117" t="str">
        <f>'Implement List'!B292</f>
        <v>NT Plant&amp;Pre-Folding 12R-38</v>
      </c>
    </row>
    <row r="294" spans="234:234" ht="15" thickBot="1" x14ac:dyDescent="0.35">
      <c r="HZ294" s="117" t="str">
        <f>'Implement List'!B293</f>
        <v>NT Plant&amp;Pre-Folding 16R-30</v>
      </c>
    </row>
    <row r="295" spans="234:234" ht="15" thickBot="1" x14ac:dyDescent="0.35">
      <c r="HZ295" s="117" t="str">
        <f>'Implement List'!B294</f>
        <v>NT Plant&amp;Pre-Folding 23R-15</v>
      </c>
    </row>
    <row r="296" spans="234:234" ht="15" thickBot="1" x14ac:dyDescent="0.35">
      <c r="HZ296" s="117" t="str">
        <f>'Implement List'!B295</f>
        <v>NT Plant&amp;Pre-Folding 24R-15</v>
      </c>
    </row>
    <row r="297" spans="234:234" ht="15" thickBot="1" x14ac:dyDescent="0.35">
      <c r="HZ297" s="117" t="str">
        <f>'Implement List'!B296</f>
        <v>NT Plant&amp;Pre-Folding 24R-20</v>
      </c>
    </row>
    <row r="298" spans="234:234" ht="15" thickBot="1" x14ac:dyDescent="0.35">
      <c r="HZ298" s="117" t="str">
        <f>'Implement List'!B297</f>
        <v>NT Plant&amp;Pre-Folding 24R-30</v>
      </c>
    </row>
    <row r="299" spans="234:234" ht="15" thickBot="1" x14ac:dyDescent="0.35">
      <c r="HZ299" s="117" t="str">
        <f>'Implement List'!B298</f>
        <v>NT Plant&amp;Pre-Folding 31R-15</v>
      </c>
    </row>
    <row r="300" spans="234:234" ht="15" thickBot="1" x14ac:dyDescent="0.35">
      <c r="HZ300" s="117" t="str">
        <f>'Implement List'!B299</f>
        <v>NT Plant&amp;Pre-Folding 32R-15</v>
      </c>
    </row>
    <row r="301" spans="234:234" ht="15" thickBot="1" x14ac:dyDescent="0.35">
      <c r="HZ301" s="117" t="str">
        <f>'Implement List'!B300</f>
        <v>NT Plant&amp;Pre-Folding 8R-38</v>
      </c>
    </row>
    <row r="302" spans="234:234" ht="15" thickBot="1" x14ac:dyDescent="0.35">
      <c r="HZ302" s="117" t="str">
        <f>'Implement List'!B301</f>
        <v>NT Plant&amp;Pre-Folding 8R-38 2x1</v>
      </c>
    </row>
    <row r="303" spans="234:234" ht="15" thickBot="1" x14ac:dyDescent="0.35">
      <c r="HZ303" s="117" t="str">
        <f>'Implement List'!B302</f>
        <v>NT Plant&amp;Pre-Rigid 10R-30</v>
      </c>
    </row>
    <row r="304" spans="234:234" ht="15" thickBot="1" x14ac:dyDescent="0.35">
      <c r="HZ304" s="117" t="str">
        <f>'Implement List'!B303</f>
        <v>NT Plant&amp;Pre-Rigid 11R-15</v>
      </c>
    </row>
    <row r="305" spans="234:234" ht="15" thickBot="1" x14ac:dyDescent="0.35">
      <c r="HZ305" s="117" t="str">
        <f>'Implement List'!B304</f>
        <v>NT Plant&amp;Pre-Rigid 11R-20</v>
      </c>
    </row>
    <row r="306" spans="234:234" ht="15" thickBot="1" x14ac:dyDescent="0.35">
      <c r="HZ306" s="117" t="str">
        <f>'Implement List'!B305</f>
        <v>NT Plant&amp;Pre-Rigid 12R-20</v>
      </c>
    </row>
    <row r="307" spans="234:234" ht="15" thickBot="1" x14ac:dyDescent="0.35">
      <c r="HZ307" s="117" t="str">
        <f>'Implement List'!B306</f>
        <v>NT Plant&amp;Pre-Rigid 12R-30</v>
      </c>
    </row>
    <row r="308" spans="234:234" ht="15" thickBot="1" x14ac:dyDescent="0.35">
      <c r="HZ308" s="117" t="str">
        <f>'Implement List'!B307</f>
        <v>NT Plant&amp;Pre-Rigid 13R-18/20</v>
      </c>
    </row>
    <row r="309" spans="234:234" ht="15" thickBot="1" x14ac:dyDescent="0.35">
      <c r="HZ309" s="117" t="str">
        <f>'Implement List'!B308</f>
        <v>NT Plant&amp;Pre-Rigid 15R-15</v>
      </c>
    </row>
    <row r="310" spans="234:234" ht="15" thickBot="1" x14ac:dyDescent="0.35">
      <c r="HZ310" s="117" t="str">
        <f>'Implement List'!B309</f>
        <v>NT Plant&amp;Pre-Rigid 4R-30</v>
      </c>
    </row>
    <row r="311" spans="234:234" ht="15" thickBot="1" x14ac:dyDescent="0.35">
      <c r="HZ311" s="117" t="str">
        <f>'Implement List'!B310</f>
        <v>NT Plant&amp;Pre-Rigid 4R-38</v>
      </c>
    </row>
    <row r="312" spans="234:234" ht="15" thickBot="1" x14ac:dyDescent="0.35">
      <c r="HZ312" s="117" t="str">
        <f>'Implement List'!B311</f>
        <v>NT Plant&amp;Pre-Rigid 6R-30</v>
      </c>
    </row>
    <row r="313" spans="234:234" ht="15" thickBot="1" x14ac:dyDescent="0.35">
      <c r="HZ313" s="117" t="str">
        <f>'Implement List'!B312</f>
        <v>NT Plant&amp;Pre-Rigid 6R-38</v>
      </c>
    </row>
    <row r="314" spans="234:234" ht="15" thickBot="1" x14ac:dyDescent="0.35">
      <c r="HZ314" s="117" t="str">
        <f>'Implement List'!B313</f>
        <v>NT Plant&amp;Pre-Rigid 8R-22</v>
      </c>
    </row>
    <row r="315" spans="234:234" ht="15" thickBot="1" x14ac:dyDescent="0.35">
      <c r="HZ315" s="117" t="str">
        <f>'Implement List'!B314</f>
        <v>NT Plant&amp;Pre-Rigid 8R-30</v>
      </c>
    </row>
    <row r="316" spans="234:234" ht="15" thickBot="1" x14ac:dyDescent="0.35">
      <c r="HZ316" s="117" t="str">
        <f>'Implement List'!B315</f>
        <v>NT Plant&amp;Pre-Rigid 8R-38</v>
      </c>
    </row>
    <row r="317" spans="234:234" ht="15" thickBot="1" x14ac:dyDescent="0.35">
      <c r="HZ317" s="117" t="str">
        <f>'Implement List'!B316</f>
        <v>NT Plant&amp;Pre-TwinRow 12R-30/40</v>
      </c>
    </row>
    <row r="318" spans="234:234" ht="15" thickBot="1" x14ac:dyDescent="0.35">
      <c r="HZ318" s="117" t="str">
        <f>'Implement List'!B317</f>
        <v>NT Plant&amp;Pre-TwinRow 8R-30/40</v>
      </c>
    </row>
    <row r="319" spans="234:234" ht="15" thickBot="1" x14ac:dyDescent="0.35">
      <c r="HZ319" s="117" t="str">
        <f>'Implement List'!B318</f>
        <v>NT Plant-Folding 10R-30</v>
      </c>
    </row>
    <row r="320" spans="234:234" ht="15" thickBot="1" x14ac:dyDescent="0.35">
      <c r="HZ320" s="117" t="str">
        <f>'Implement List'!B319</f>
        <v>NT Plant-Folding 10R-38</v>
      </c>
    </row>
    <row r="321" spans="234:234" ht="15" thickBot="1" x14ac:dyDescent="0.35">
      <c r="HZ321" s="117" t="str">
        <f>'Implement List'!B320</f>
        <v>NT Plant-Folding 12R-20</v>
      </c>
    </row>
    <row r="322" spans="234:234" ht="15" thickBot="1" x14ac:dyDescent="0.35">
      <c r="HZ322" s="117" t="str">
        <f>'Implement List'!B321</f>
        <v>NT Plant-Folding 12R-30</v>
      </c>
    </row>
    <row r="323" spans="234:234" ht="15" thickBot="1" x14ac:dyDescent="0.35">
      <c r="HZ323" s="117" t="str">
        <f>'Implement List'!B322</f>
        <v>NT Plant-Folding 12R-38</v>
      </c>
    </row>
    <row r="324" spans="234:234" ht="15" thickBot="1" x14ac:dyDescent="0.35">
      <c r="HZ324" s="117" t="str">
        <f>'Implement List'!B323</f>
        <v>NT Plant-Folding 16R-30</v>
      </c>
    </row>
    <row r="325" spans="234:234" ht="15" thickBot="1" x14ac:dyDescent="0.35">
      <c r="HZ325" s="117" t="str">
        <f>'Implement List'!B324</f>
        <v>NT Plant-Folding 23R-15</v>
      </c>
    </row>
    <row r="326" spans="234:234" ht="15" thickBot="1" x14ac:dyDescent="0.35">
      <c r="HZ326" s="117" t="str">
        <f>'Implement List'!B325</f>
        <v>NT Plant-Folding 24R-15</v>
      </c>
    </row>
    <row r="327" spans="234:234" ht="15" thickBot="1" x14ac:dyDescent="0.35">
      <c r="HZ327" s="117" t="str">
        <f>'Implement List'!B326</f>
        <v>NT Plant-Folding 24R-20</v>
      </c>
    </row>
    <row r="328" spans="234:234" ht="15" thickBot="1" x14ac:dyDescent="0.35">
      <c r="HZ328" s="117" t="str">
        <f>'Implement List'!B327</f>
        <v>NT Plant-Folding 24R-30</v>
      </c>
    </row>
    <row r="329" spans="234:234" ht="15" thickBot="1" x14ac:dyDescent="0.35">
      <c r="HZ329" s="117" t="str">
        <f>'Implement List'!B328</f>
        <v>NT Plant-Folding 31R-15</v>
      </c>
    </row>
    <row r="330" spans="234:234" ht="15" thickBot="1" x14ac:dyDescent="0.35">
      <c r="HZ330" s="117" t="str">
        <f>'Implement List'!B329</f>
        <v>NT Plant-Folding 32R-15</v>
      </c>
    </row>
    <row r="331" spans="234:234" ht="15" thickBot="1" x14ac:dyDescent="0.35">
      <c r="HZ331" s="117" t="str">
        <f>'Implement List'!B330</f>
        <v>NT Plant-Folding 8R-38</v>
      </c>
    </row>
    <row r="332" spans="234:234" ht="15" thickBot="1" x14ac:dyDescent="0.35">
      <c r="HZ332" s="117" t="str">
        <f>'Implement List'!B331</f>
        <v>NT Plant-Folding 8R-38 2x1</v>
      </c>
    </row>
    <row r="333" spans="234:234" ht="15" thickBot="1" x14ac:dyDescent="0.35">
      <c r="HZ333" s="117" t="str">
        <f>'Implement List'!B332</f>
        <v>NT Plant-Rigid 10R-30</v>
      </c>
    </row>
    <row r="334" spans="234:234" ht="15" thickBot="1" x14ac:dyDescent="0.35">
      <c r="HZ334" s="117" t="str">
        <f>'Implement List'!B333</f>
        <v>NT Plant-Rigid 11R-15</v>
      </c>
    </row>
    <row r="335" spans="234:234" ht="15" thickBot="1" x14ac:dyDescent="0.35">
      <c r="HZ335" s="117" t="str">
        <f>'Implement List'!B334</f>
        <v>NT Plant-Rigid 11R-20</v>
      </c>
    </row>
    <row r="336" spans="234:234" ht="15" thickBot="1" x14ac:dyDescent="0.35">
      <c r="HZ336" s="117" t="str">
        <f>'Implement List'!B335</f>
        <v>NT Plant-Rigid 12R-20</v>
      </c>
    </row>
    <row r="337" spans="234:234" ht="15" thickBot="1" x14ac:dyDescent="0.35">
      <c r="HZ337" s="117" t="str">
        <f>'Implement List'!B336</f>
        <v>NT Plant-Rigid 12R-30</v>
      </c>
    </row>
    <row r="338" spans="234:234" ht="15" thickBot="1" x14ac:dyDescent="0.35">
      <c r="HZ338" s="117" t="str">
        <f>'Implement List'!B337</f>
        <v>NT Plant-Rigid 13R-18/20</v>
      </c>
    </row>
    <row r="339" spans="234:234" ht="15" thickBot="1" x14ac:dyDescent="0.35">
      <c r="HZ339" s="117" t="str">
        <f>'Implement List'!B338</f>
        <v>NT Plant-Rigid 15R-15</v>
      </c>
    </row>
    <row r="340" spans="234:234" ht="15" thickBot="1" x14ac:dyDescent="0.35">
      <c r="HZ340" s="117" t="str">
        <f>'Implement List'!B339</f>
        <v>NT Plant-Rigid 4R-30</v>
      </c>
    </row>
    <row r="341" spans="234:234" ht="15" thickBot="1" x14ac:dyDescent="0.35">
      <c r="HZ341" s="117" t="str">
        <f>'Implement List'!B340</f>
        <v>NT Plant-Rigid 4R-38</v>
      </c>
    </row>
    <row r="342" spans="234:234" ht="15" thickBot="1" x14ac:dyDescent="0.35">
      <c r="HZ342" s="117" t="str">
        <f>'Implement List'!B341</f>
        <v>NT Plant-Rigid 6R-30</v>
      </c>
    </row>
    <row r="343" spans="234:234" ht="15" thickBot="1" x14ac:dyDescent="0.35">
      <c r="HZ343" s="117" t="str">
        <f>'Implement List'!B342</f>
        <v>NT Plant-Rigid 6R-38</v>
      </c>
    </row>
    <row r="344" spans="234:234" ht="15" thickBot="1" x14ac:dyDescent="0.35">
      <c r="HZ344" s="117" t="str">
        <f>'Implement List'!B343</f>
        <v>NT Plant-Rigid 8R-22</v>
      </c>
    </row>
    <row r="345" spans="234:234" ht="15" thickBot="1" x14ac:dyDescent="0.35">
      <c r="HZ345" s="117" t="str">
        <f>'Implement List'!B344</f>
        <v>NT Plant-Rigid 8R-30</v>
      </c>
    </row>
    <row r="346" spans="234:234" ht="15" thickBot="1" x14ac:dyDescent="0.35">
      <c r="HZ346" s="117" t="str">
        <f>'Implement List'!B345</f>
        <v>NT Plant-Rigid 8R-38</v>
      </c>
    </row>
    <row r="347" spans="234:234" ht="15" thickBot="1" x14ac:dyDescent="0.35">
      <c r="HZ347" s="117" t="str">
        <f>'Implement List'!B346</f>
        <v>NT Plant-TwinRow 12R-30/40</v>
      </c>
    </row>
    <row r="348" spans="234:234" ht="15" thickBot="1" x14ac:dyDescent="0.35">
      <c r="HZ348" s="117" t="str">
        <f>'Implement List'!B347</f>
        <v>NT Plant-TwinRow 8R-30/40</v>
      </c>
    </row>
    <row r="349" spans="234:234" ht="15" thickBot="1" x14ac:dyDescent="0.35">
      <c r="HZ349" s="117" t="str">
        <f>'Implement List'!B348</f>
        <v>Pipe Drag (30 ft)</v>
      </c>
    </row>
    <row r="350" spans="234:234" ht="15" thickBot="1" x14ac:dyDescent="0.35">
      <c r="HZ350" s="117" t="str">
        <f>'Implement List'!B349</f>
        <v>Pipe Spool 160ac 1/4m roll</v>
      </c>
    </row>
    <row r="351" spans="234:234" ht="15" thickBot="1" x14ac:dyDescent="0.35">
      <c r="HZ351" s="117" t="str">
        <f>'Implement List'!B350</f>
        <v>Pipe Trailer 1m/160a 30'</v>
      </c>
    </row>
    <row r="352" spans="234:234" ht="15" thickBot="1" x14ac:dyDescent="0.35">
      <c r="HZ352" s="117" t="str">
        <f>'Implement List'!B351</f>
        <v>Plant - Folding 10R-30</v>
      </c>
    </row>
    <row r="353" spans="234:234" ht="15" thickBot="1" x14ac:dyDescent="0.35">
      <c r="HZ353" s="117" t="str">
        <f>'Implement List'!B352</f>
        <v>Plant - Folding 10R-38</v>
      </c>
    </row>
    <row r="354" spans="234:234" ht="15" thickBot="1" x14ac:dyDescent="0.35">
      <c r="HZ354" s="117" t="str">
        <f>'Implement List'!B353</f>
        <v>Plant - Folding 12R-20</v>
      </c>
    </row>
    <row r="355" spans="234:234" ht="15" thickBot="1" x14ac:dyDescent="0.35">
      <c r="HZ355" s="117" t="str">
        <f>'Implement List'!B354</f>
        <v>Plant - Folding 12R-30</v>
      </c>
    </row>
    <row r="356" spans="234:234" ht="15" thickBot="1" x14ac:dyDescent="0.35">
      <c r="HZ356" s="117" t="str">
        <f>'Implement List'!B355</f>
        <v>Plant - Folding 12R-38</v>
      </c>
    </row>
    <row r="357" spans="234:234" ht="15" thickBot="1" x14ac:dyDescent="0.35">
      <c r="HZ357" s="117" t="str">
        <f>'Implement List'!B356</f>
        <v>Plant - Folding 16R-30</v>
      </c>
    </row>
    <row r="358" spans="234:234" ht="15" thickBot="1" x14ac:dyDescent="0.35">
      <c r="HZ358" s="117" t="str">
        <f>'Implement List'!B357</f>
        <v>Plant - Folding 23R-15</v>
      </c>
    </row>
    <row r="359" spans="234:234" ht="15" thickBot="1" x14ac:dyDescent="0.35">
      <c r="HZ359" s="117" t="str">
        <f>'Implement List'!B358</f>
        <v>Plant - Folding 24R-15</v>
      </c>
    </row>
    <row r="360" spans="234:234" ht="15" thickBot="1" x14ac:dyDescent="0.35">
      <c r="HZ360" s="117" t="str">
        <f>'Implement List'!B359</f>
        <v>Plant - Folding 24R-20</v>
      </c>
    </row>
    <row r="361" spans="234:234" ht="15" thickBot="1" x14ac:dyDescent="0.35">
      <c r="HZ361" s="117" t="str">
        <f>'Implement List'!B360</f>
        <v>Plant - Folding 24R-30</v>
      </c>
    </row>
    <row r="362" spans="234:234" ht="15" thickBot="1" x14ac:dyDescent="0.35">
      <c r="HZ362" s="117" t="str">
        <f>'Implement List'!B361</f>
        <v>Plant - Folding 31R-15</v>
      </c>
    </row>
    <row r="363" spans="234:234" ht="15" thickBot="1" x14ac:dyDescent="0.35">
      <c r="HZ363" s="117" t="str">
        <f>'Implement List'!B362</f>
        <v>Plant - Folding 32R-15</v>
      </c>
    </row>
    <row r="364" spans="234:234" ht="15" thickBot="1" x14ac:dyDescent="0.35">
      <c r="HZ364" s="117" t="str">
        <f>'Implement List'!B363</f>
        <v>Plant - Folding 8R-38</v>
      </c>
    </row>
    <row r="365" spans="234:234" ht="15" thickBot="1" x14ac:dyDescent="0.35">
      <c r="HZ365" s="117" t="str">
        <f>'Implement List'!B364</f>
        <v>Plant - Folding 8R-38 2x1</v>
      </c>
    </row>
    <row r="366" spans="234:234" ht="15" thickBot="1" x14ac:dyDescent="0.35">
      <c r="HZ366" s="117" t="str">
        <f>'Implement List'!B365</f>
        <v>Plant - Rigid 10R-30</v>
      </c>
    </row>
    <row r="367" spans="234:234" ht="15" thickBot="1" x14ac:dyDescent="0.35">
      <c r="HZ367" s="117" t="str">
        <f>'Implement List'!B366</f>
        <v>Plant - Rigid 11R-15</v>
      </c>
    </row>
    <row r="368" spans="234:234" ht="15" thickBot="1" x14ac:dyDescent="0.35">
      <c r="HZ368" s="117" t="str">
        <f>'Implement List'!B367</f>
        <v>Plant - Rigid 11R-20</v>
      </c>
    </row>
    <row r="369" spans="234:234" ht="15" thickBot="1" x14ac:dyDescent="0.35">
      <c r="HZ369" s="117" t="str">
        <f>'Implement List'!B368</f>
        <v>Plant - Rigid 12R-20</v>
      </c>
    </row>
    <row r="370" spans="234:234" ht="15" thickBot="1" x14ac:dyDescent="0.35">
      <c r="HZ370" s="117" t="str">
        <f>'Implement List'!B369</f>
        <v>Plant - Rigid 12R-30</v>
      </c>
    </row>
    <row r="371" spans="234:234" ht="15" thickBot="1" x14ac:dyDescent="0.35">
      <c r="HZ371" s="117" t="str">
        <f>'Implement List'!B370</f>
        <v>Plant - Rigid 13R-18/20</v>
      </c>
    </row>
    <row r="372" spans="234:234" ht="15" thickBot="1" x14ac:dyDescent="0.35">
      <c r="HZ372" s="117" t="str">
        <f>'Implement List'!B371</f>
        <v>Plant - Rigid 15R-15</v>
      </c>
    </row>
    <row r="373" spans="234:234" ht="15" thickBot="1" x14ac:dyDescent="0.35">
      <c r="HZ373" s="117" t="str">
        <f>'Implement List'!B372</f>
        <v>Plant - Rigid 4R-30</v>
      </c>
    </row>
    <row r="374" spans="234:234" ht="15" thickBot="1" x14ac:dyDescent="0.35">
      <c r="HZ374" s="117" t="str">
        <f>'Implement List'!B373</f>
        <v>Plant - Rigid 4R-38</v>
      </c>
    </row>
    <row r="375" spans="234:234" ht="15" thickBot="1" x14ac:dyDescent="0.35">
      <c r="HZ375" s="117" t="str">
        <f>'Implement List'!B374</f>
        <v>Plant - Rigid 6R-30</v>
      </c>
    </row>
    <row r="376" spans="234:234" ht="15" thickBot="1" x14ac:dyDescent="0.35">
      <c r="HZ376" s="117" t="str">
        <f>'Implement List'!B375</f>
        <v>Plant - Rigid 6R-38</v>
      </c>
    </row>
    <row r="377" spans="234:234" ht="15" thickBot="1" x14ac:dyDescent="0.35">
      <c r="HZ377" s="117" t="str">
        <f>'Implement List'!B376</f>
        <v>Plant - Rigid 8R-22</v>
      </c>
    </row>
    <row r="378" spans="234:234" ht="15" thickBot="1" x14ac:dyDescent="0.35">
      <c r="HZ378" s="117" t="str">
        <f>'Implement List'!B377</f>
        <v>Plant - Rigid 8R-30</v>
      </c>
    </row>
    <row r="379" spans="234:234" ht="15" thickBot="1" x14ac:dyDescent="0.35">
      <c r="HZ379" s="117" t="str">
        <f>'Implement List'!B378</f>
        <v>Plant - Rigid 8R-38</v>
      </c>
    </row>
    <row r="380" spans="234:234" ht="15" thickBot="1" x14ac:dyDescent="0.35">
      <c r="HZ380" s="117" t="str">
        <f>'Implement List'!B379</f>
        <v>Plant - TwinRow 12R-30/40</v>
      </c>
    </row>
    <row r="381" spans="234:234" ht="15" thickBot="1" x14ac:dyDescent="0.35">
      <c r="HZ381" s="117" t="str">
        <f>'Implement List'!B380</f>
        <v>Plant - TwinRow 8R-30/40</v>
      </c>
    </row>
    <row r="382" spans="234:234" ht="15" thickBot="1" x14ac:dyDescent="0.35">
      <c r="HZ382" s="117" t="str">
        <f>'Implement List'!B381</f>
        <v>Plant &amp; Pre-Folding 12R-20</v>
      </c>
    </row>
    <row r="383" spans="234:234" ht="15" thickBot="1" x14ac:dyDescent="0.35">
      <c r="HZ383" s="117" t="str">
        <f>'Implement List'!B382</f>
        <v>Plant &amp; Pre-Folding 12R-30</v>
      </c>
    </row>
    <row r="384" spans="234:234" ht="15" thickBot="1" x14ac:dyDescent="0.35">
      <c r="HZ384" s="117" t="str">
        <f>'Implement List'!B383</f>
        <v>Plant &amp; Pre-Folding 12R-38</v>
      </c>
    </row>
    <row r="385" spans="234:234" ht="15" thickBot="1" x14ac:dyDescent="0.35">
      <c r="HZ385" s="117" t="str">
        <f>'Implement List'!B384</f>
        <v>Plant &amp; Pre-Folding 16R-30</v>
      </c>
    </row>
    <row r="386" spans="234:234" ht="15" thickBot="1" x14ac:dyDescent="0.35">
      <c r="HZ386" s="117" t="str">
        <f>'Implement List'!B385</f>
        <v>Plant &amp; Pre-Folding 23R-15</v>
      </c>
    </row>
    <row r="387" spans="234:234" ht="15" thickBot="1" x14ac:dyDescent="0.35">
      <c r="HZ387" s="117" t="str">
        <f>'Implement List'!B386</f>
        <v>Plant &amp; Pre-Folding 24R-15</v>
      </c>
    </row>
    <row r="388" spans="234:234" ht="15" thickBot="1" x14ac:dyDescent="0.35">
      <c r="HZ388" s="117" t="str">
        <f>'Implement List'!B387</f>
        <v>Plant &amp; Pre-Folding 24R-20</v>
      </c>
    </row>
    <row r="389" spans="234:234" ht="15" thickBot="1" x14ac:dyDescent="0.35">
      <c r="HZ389" s="117" t="str">
        <f>'Implement List'!B388</f>
        <v>Plant &amp; Pre-Folding 24R-30</v>
      </c>
    </row>
    <row r="390" spans="234:234" ht="15" thickBot="1" x14ac:dyDescent="0.35">
      <c r="HZ390" s="117" t="str">
        <f>'Implement List'!B389</f>
        <v>Plant &amp; Pre-Folding 31R-15</v>
      </c>
    </row>
    <row r="391" spans="234:234" ht="15" thickBot="1" x14ac:dyDescent="0.35">
      <c r="HZ391" s="117" t="str">
        <f>'Implement List'!B390</f>
        <v>Plant &amp; Pre-Folding 32R-15</v>
      </c>
    </row>
    <row r="392" spans="234:234" ht="15" thickBot="1" x14ac:dyDescent="0.35">
      <c r="HZ392" s="117" t="str">
        <f>'Implement List'!B391</f>
        <v>Plant &amp; Pre-Folding 8R-38</v>
      </c>
    </row>
    <row r="393" spans="234:234" ht="15" thickBot="1" x14ac:dyDescent="0.35">
      <c r="HZ393" s="117" t="str">
        <f>'Implement List'!B392</f>
        <v>Plant &amp; Pre-Folding 8R-38 2x1</v>
      </c>
    </row>
    <row r="394" spans="234:234" ht="15" thickBot="1" x14ac:dyDescent="0.35">
      <c r="HZ394" s="117" t="str">
        <f>'Implement List'!B393</f>
        <v>Plant &amp; Pre-Rigid 10R-30</v>
      </c>
    </row>
    <row r="395" spans="234:234" ht="15" thickBot="1" x14ac:dyDescent="0.35">
      <c r="HZ395" s="117" t="str">
        <f>'Implement List'!B394</f>
        <v>Plant &amp; Pre-Rigid 10R-30</v>
      </c>
    </row>
    <row r="396" spans="234:234" ht="15" thickBot="1" x14ac:dyDescent="0.35">
      <c r="HZ396" s="117" t="str">
        <f>'Implement List'!B395</f>
        <v>Plant &amp; Pre-Rigid 10R-38</v>
      </c>
    </row>
    <row r="397" spans="234:234" ht="15" thickBot="1" x14ac:dyDescent="0.35">
      <c r="HZ397" s="117" t="str">
        <f>'Implement List'!B396</f>
        <v>Plant &amp; Pre-Rigid 11R-15</v>
      </c>
    </row>
    <row r="398" spans="234:234" ht="15" thickBot="1" x14ac:dyDescent="0.35">
      <c r="HZ398" s="117" t="str">
        <f>'Implement List'!B397</f>
        <v>Plant &amp; Pre-Rigid 11R-20</v>
      </c>
    </row>
    <row r="399" spans="234:234" ht="15" thickBot="1" x14ac:dyDescent="0.35">
      <c r="HZ399" s="117" t="str">
        <f>'Implement List'!B398</f>
        <v>Plant &amp; Pre-Rigid 12R-20</v>
      </c>
    </row>
    <row r="400" spans="234:234" ht="15" thickBot="1" x14ac:dyDescent="0.35">
      <c r="HZ400" s="117" t="str">
        <f>'Implement List'!B399</f>
        <v>Plant &amp; Pre-Rigid 12R-30</v>
      </c>
    </row>
    <row r="401" spans="234:234" ht="15" thickBot="1" x14ac:dyDescent="0.35">
      <c r="HZ401" s="117" t="str">
        <f>'Implement List'!B400</f>
        <v>Plant &amp; Pre-Rigid 13R-18/20</v>
      </c>
    </row>
    <row r="402" spans="234:234" ht="15" thickBot="1" x14ac:dyDescent="0.35">
      <c r="HZ402" s="117" t="str">
        <f>'Implement List'!B401</f>
        <v>Plant &amp; Pre-Rigid 15R-15</v>
      </c>
    </row>
    <row r="403" spans="234:234" ht="15" thickBot="1" x14ac:dyDescent="0.35">
      <c r="HZ403" s="117" t="str">
        <f>'Implement List'!B402</f>
        <v>Plant &amp; Pre-Rigid 4R-30</v>
      </c>
    </row>
    <row r="404" spans="234:234" ht="15" thickBot="1" x14ac:dyDescent="0.35">
      <c r="HZ404" s="117" t="str">
        <f>'Implement List'!B403</f>
        <v>Plant &amp; Pre-Rigid 4R-38</v>
      </c>
    </row>
    <row r="405" spans="234:234" ht="15" thickBot="1" x14ac:dyDescent="0.35">
      <c r="HZ405" s="117" t="str">
        <f>'Implement List'!B404</f>
        <v>Plant &amp; Pre-Rigid 6R-30</v>
      </c>
    </row>
    <row r="406" spans="234:234" ht="15" thickBot="1" x14ac:dyDescent="0.35">
      <c r="HZ406" s="117" t="str">
        <f>'Implement List'!B405</f>
        <v>Plant &amp; Pre-Rigid 6R-38</v>
      </c>
    </row>
    <row r="407" spans="234:234" ht="15" thickBot="1" x14ac:dyDescent="0.35">
      <c r="HZ407" s="117" t="str">
        <f>'Implement List'!B406</f>
        <v>Plant &amp; Pre-Rigid 8R-22</v>
      </c>
    </row>
    <row r="408" spans="234:234" ht="15" thickBot="1" x14ac:dyDescent="0.35">
      <c r="HZ408" s="117" t="str">
        <f>'Implement List'!B407</f>
        <v>Plant &amp; Pre-Rigid 8R-30</v>
      </c>
    </row>
    <row r="409" spans="234:234" ht="15" thickBot="1" x14ac:dyDescent="0.35">
      <c r="HZ409" s="117" t="str">
        <f>'Implement List'!B408</f>
        <v>Plant &amp; Pre-Rigid 8R-38</v>
      </c>
    </row>
    <row r="410" spans="234:234" ht="15" thickBot="1" x14ac:dyDescent="0.35">
      <c r="HZ410" s="117" t="str">
        <f>'Implement List'!B409</f>
        <v>Plant &amp; Pre-TwinRow 12R-30/40</v>
      </c>
    </row>
    <row r="411" spans="234:234" ht="15" thickBot="1" x14ac:dyDescent="0.35">
      <c r="HZ411" s="117" t="str">
        <f>'Implement List'!B410</f>
        <v>Plant &amp; Pre-TwinRow 8R-30/40</v>
      </c>
    </row>
    <row r="412" spans="234:234" ht="15" thickBot="1" x14ac:dyDescent="0.35">
      <c r="HZ412" s="117" t="str">
        <f>'Implement List'!B411</f>
        <v>Roller/Cultipacker 12'</v>
      </c>
    </row>
    <row r="413" spans="234:234" ht="15" thickBot="1" x14ac:dyDescent="0.35">
      <c r="HZ413" s="117" t="str">
        <f>'Implement List'!B412</f>
        <v>Roller/Cultipacker 20'</v>
      </c>
    </row>
    <row r="414" spans="234:234" ht="15" thickBot="1" x14ac:dyDescent="0.35">
      <c r="HZ414" s="117" t="str">
        <f>'Implement List'!B413</f>
        <v>Roller/Cultipacker 30'</v>
      </c>
    </row>
    <row r="415" spans="234:234" ht="15" thickBot="1" x14ac:dyDescent="0.35">
      <c r="HZ415" s="117" t="str">
        <f>'Implement List'!B414</f>
        <v>Roller/Cultipacker 38'</v>
      </c>
    </row>
    <row r="416" spans="234:234" ht="15" thickBot="1" x14ac:dyDescent="0.35">
      <c r="HZ416" s="117" t="str">
        <f>'Implement List'!B415</f>
        <v>Roller/Stubble 20'</v>
      </c>
    </row>
    <row r="417" spans="234:234" ht="15" thickBot="1" x14ac:dyDescent="0.35">
      <c r="HZ417" s="117" t="str">
        <f>'Implement List'!B416</f>
        <v>Roller/Stubble 32'</v>
      </c>
    </row>
    <row r="418" spans="234:234" ht="15" thickBot="1" x14ac:dyDescent="0.35">
      <c r="HZ418" s="117" t="str">
        <f>'Implement List'!B417</f>
        <v>Rotary Cutter 12'</v>
      </c>
    </row>
    <row r="419" spans="234:234" ht="15" thickBot="1" x14ac:dyDescent="0.35">
      <c r="HZ419" s="117" t="str">
        <f>'Implement List'!B418</f>
        <v>Rotary Cutter 7'</v>
      </c>
    </row>
    <row r="420" spans="234:234" ht="15" thickBot="1" x14ac:dyDescent="0.35">
      <c r="HZ420" s="117" t="str">
        <f>'Implement List'!B419</f>
        <v>Rotary Cutter-Flex 15'</v>
      </c>
    </row>
    <row r="421" spans="234:234" ht="15" thickBot="1" x14ac:dyDescent="0.35">
      <c r="HZ421" s="117" t="str">
        <f>'Implement List'!B420</f>
        <v>Rotary Cutter-Flex 20'</v>
      </c>
    </row>
    <row r="422" spans="234:234" ht="15" thickBot="1" x14ac:dyDescent="0.35">
      <c r="HZ422" s="117" t="str">
        <f>'Implement List'!B421</f>
        <v>Rotary Hoe  -  18'</v>
      </c>
    </row>
    <row r="423" spans="234:234" ht="15" thickBot="1" x14ac:dyDescent="0.35">
      <c r="HZ423" s="117" t="str">
        <f>'Implement List'!B422</f>
        <v>Rotary Mower - 13.3'</v>
      </c>
    </row>
    <row r="424" spans="234:234" ht="15" thickBot="1" x14ac:dyDescent="0.35">
      <c r="HZ424" s="117" t="str">
        <f>'Implement List'!B423</f>
        <v>Rotary Mower - 6.7'</v>
      </c>
    </row>
    <row r="425" spans="234:234" ht="15" thickBot="1" x14ac:dyDescent="0.35">
      <c r="HZ425" s="117" t="str">
        <f>'Implement List'!B424</f>
        <v>Row Cond &amp; Inc-Fold. 26'</v>
      </c>
    </row>
    <row r="426" spans="234:234" ht="15" thickBot="1" x14ac:dyDescent="0.35">
      <c r="HZ426" s="117" t="str">
        <f>'Implement List'!B425</f>
        <v>Row Cond &amp; Inc-Fold. 38'</v>
      </c>
    </row>
    <row r="427" spans="234:234" ht="15" thickBot="1" x14ac:dyDescent="0.35">
      <c r="HZ427" s="117" t="str">
        <f>'Implement List'!B426</f>
        <v>Row Cond &amp; Inc-Rigid 13'</v>
      </c>
    </row>
    <row r="428" spans="234:234" ht="15" thickBot="1" x14ac:dyDescent="0.35">
      <c r="HZ428" s="117" t="str">
        <f>'Implement List'!B427</f>
        <v>Row Cond &amp; Inc-Rigid 21'</v>
      </c>
    </row>
    <row r="429" spans="234:234" ht="15" thickBot="1" x14ac:dyDescent="0.35">
      <c r="HZ429" s="117" t="str">
        <f>'Implement List'!B428</f>
        <v>Row Cond &amp; Inc-Rigid 26'</v>
      </c>
    </row>
    <row r="430" spans="234:234" ht="15" thickBot="1" x14ac:dyDescent="0.35">
      <c r="HZ430" s="117" t="str">
        <f>'Implement List'!B429</f>
        <v>Row Cond Folding 26'</v>
      </c>
    </row>
    <row r="431" spans="234:234" ht="15" thickBot="1" x14ac:dyDescent="0.35">
      <c r="HZ431" s="117" t="str">
        <f>'Implement List'!B430</f>
        <v>Row Cond Folding 38'</v>
      </c>
    </row>
    <row r="432" spans="234:234" ht="15" thickBot="1" x14ac:dyDescent="0.35">
      <c r="HZ432" s="117" t="str">
        <f>'Implement List'!B431</f>
        <v>Row Cond Rigid 13'</v>
      </c>
    </row>
    <row r="433" spans="234:234" ht="15" thickBot="1" x14ac:dyDescent="0.35">
      <c r="HZ433" s="117" t="str">
        <f>'Implement List'!B432</f>
        <v>Row Cond Rigid 21'</v>
      </c>
    </row>
    <row r="434" spans="234:234" ht="15" thickBot="1" x14ac:dyDescent="0.35">
      <c r="HZ434" s="117" t="str">
        <f>'Implement List'!B433</f>
        <v>Row Cond Rigid 26'</v>
      </c>
    </row>
    <row r="435" spans="234:234" ht="15" thickBot="1" x14ac:dyDescent="0.35">
      <c r="HZ435" s="117" t="str">
        <f>'Implement List'!B434</f>
        <v>Row Cond./Roll-Fold. 26'</v>
      </c>
    </row>
    <row r="436" spans="234:234" ht="15" thickBot="1" x14ac:dyDescent="0.35">
      <c r="HZ436" s="117" t="str">
        <f>'Implement List'!B435</f>
        <v>Row Cond./Roll-Fold. 30'</v>
      </c>
    </row>
    <row r="437" spans="234:234" ht="15" thickBot="1" x14ac:dyDescent="0.35">
      <c r="HZ437" s="117" t="str">
        <f>'Implement List'!B436</f>
        <v>Row Cond./Roll-Fold. 40'</v>
      </c>
    </row>
    <row r="438" spans="234:234" ht="15" thickBot="1" x14ac:dyDescent="0.35">
      <c r="HZ438" s="117" t="str">
        <f>'Implement List'!B437</f>
        <v>Row Cond./Roll-Rigid 21'</v>
      </c>
    </row>
    <row r="439" spans="234:234" ht="15" thickBot="1" x14ac:dyDescent="0.35">
      <c r="HZ439" s="117" t="str">
        <f>'Implement List'!B438</f>
        <v>Row Cond./Roll-Rigid 26'</v>
      </c>
    </row>
    <row r="440" spans="234:234" ht="15" thickBot="1" x14ac:dyDescent="0.35">
      <c r="HZ440" s="117" t="str">
        <f>'Implement List'!B439</f>
        <v>Row Conditioner (Harrow) 13'</v>
      </c>
    </row>
    <row r="441" spans="234:234" ht="15" thickBot="1" x14ac:dyDescent="0.35">
      <c r="HZ441" s="117" t="str">
        <f>'Implement List'!B440</f>
        <v>Row Conditioner (Harrow) 21'</v>
      </c>
    </row>
    <row r="442" spans="234:234" ht="15" thickBot="1" x14ac:dyDescent="0.35">
      <c r="HZ442" s="117" t="str">
        <f>'Implement List'!B441</f>
        <v>Row Conditioner (Harrow) 27'</v>
      </c>
    </row>
    <row r="443" spans="234:234" ht="15" thickBot="1" x14ac:dyDescent="0.35">
      <c r="HZ443" s="117" t="str">
        <f>'Implement List'!B442</f>
        <v>Row Conditioner (Harrow) 38'</v>
      </c>
    </row>
    <row r="444" spans="234:234" ht="15" thickBot="1" x14ac:dyDescent="0.35">
      <c r="HZ444" s="117" t="str">
        <f>'Implement List'!B443</f>
        <v>Row Conditioner (Harrow) 42'</v>
      </c>
    </row>
    <row r="445" spans="234:234" ht="15" thickBot="1" x14ac:dyDescent="0.35">
      <c r="HZ445" s="117" t="str">
        <f>'Implement List'!B444</f>
        <v>Row Conditioner (Plant) 13'</v>
      </c>
    </row>
    <row r="446" spans="234:234" ht="15" thickBot="1" x14ac:dyDescent="0.35">
      <c r="HZ446" s="117" t="str">
        <f>'Implement List'!B445</f>
        <v>Row Conditioner (Plant) 21'</v>
      </c>
    </row>
    <row r="447" spans="234:234" ht="15" thickBot="1" x14ac:dyDescent="0.35">
      <c r="HZ447" s="117" t="str">
        <f>'Implement List'!B446</f>
        <v>Row Conditioner (Plant) 27'</v>
      </c>
    </row>
    <row r="448" spans="234:234" ht="15" thickBot="1" x14ac:dyDescent="0.35">
      <c r="HZ448" s="117" t="str">
        <f>'Implement List'!B447</f>
        <v>Row Conditioner (Plant) 38'</v>
      </c>
    </row>
    <row r="449" spans="234:234" ht="15" thickBot="1" x14ac:dyDescent="0.35">
      <c r="HZ449" s="117" t="str">
        <f>'Implement List'!B448</f>
        <v>Row Conditioner (Plant) 42'</v>
      </c>
    </row>
    <row r="450" spans="234:234" ht="15" thickBot="1" x14ac:dyDescent="0.35">
      <c r="HZ450" s="117" t="str">
        <f>'Implement List'!B449</f>
        <v>RT Cult (Early) 12R30</v>
      </c>
    </row>
    <row r="451" spans="234:234" ht="15" thickBot="1" x14ac:dyDescent="0.35">
      <c r="HZ451" s="117" t="str">
        <f>'Implement List'!B450</f>
        <v>RT Cult (Early) 8R30</v>
      </c>
    </row>
    <row r="452" spans="234:234" ht="15" thickBot="1" x14ac:dyDescent="0.35">
      <c r="HZ452" s="117" t="str">
        <f>'Implement List'!B451</f>
        <v>RT Cult (Late) 12R30</v>
      </c>
    </row>
    <row r="453" spans="234:234" ht="15" thickBot="1" x14ac:dyDescent="0.35">
      <c r="HZ453" s="117" t="str">
        <f>'Implement List'!B452</f>
        <v>RT Cult (Late) 8R30</v>
      </c>
    </row>
    <row r="454" spans="234:234" ht="15" thickBot="1" x14ac:dyDescent="0.35">
      <c r="HZ454" s="117" t="str">
        <f>'Implement List'!B453</f>
        <v>RT Cult + PD (Early) 12R30</v>
      </c>
    </row>
    <row r="455" spans="234:234" ht="15" thickBot="1" x14ac:dyDescent="0.35">
      <c r="HZ455" s="117" t="str">
        <f>'Implement List'!B454</f>
        <v>RT Cult + PD (Early) 8R30</v>
      </c>
    </row>
    <row r="456" spans="234:234" ht="15" thickBot="1" x14ac:dyDescent="0.35">
      <c r="HZ456" s="117" t="str">
        <f>'Implement List'!B455</f>
        <v>RT Cult + PD (Late) 12R30</v>
      </c>
    </row>
    <row r="457" spans="234:234" ht="15" thickBot="1" x14ac:dyDescent="0.35">
      <c r="HZ457" s="117" t="str">
        <f>'Implement List'!B456</f>
        <v>RT Cult + PD (Late) 8R30</v>
      </c>
    </row>
    <row r="458" spans="234:234" ht="15" thickBot="1" x14ac:dyDescent="0.35">
      <c r="HZ458" s="117" t="str">
        <f>'Implement List'!B457</f>
        <v>Self-Unload Wagon  -  4 ton</v>
      </c>
    </row>
    <row r="459" spans="234:234" ht="15" thickBot="1" x14ac:dyDescent="0.35">
      <c r="HZ459" s="117" t="str">
        <f>'Implement List'!B458</f>
        <v>Silage Blower (Large)</v>
      </c>
    </row>
    <row r="460" spans="234:234" ht="15" thickBot="1" x14ac:dyDescent="0.35">
      <c r="HZ460" s="117" t="str">
        <f>'Implement List'!B459</f>
        <v>Silage Blower (Small)</v>
      </c>
    </row>
    <row r="461" spans="234:234" ht="15" thickBot="1" x14ac:dyDescent="0.35">
      <c r="HZ461" s="117" t="str">
        <f>'Implement List'!B460</f>
        <v>Silage Harvester  -  1R</v>
      </c>
    </row>
    <row r="462" spans="234:234" ht="15" thickBot="1" x14ac:dyDescent="0.35">
      <c r="HZ462" s="117" t="str">
        <f>'Implement List'!B461</f>
        <v>Silage Harvester  -  2R</v>
      </c>
    </row>
    <row r="463" spans="234:234" ht="15" thickBot="1" x14ac:dyDescent="0.35">
      <c r="HZ463" s="117" t="str">
        <f>'Implement List'!B462</f>
        <v>Silage Wagon  -  6 ton</v>
      </c>
    </row>
    <row r="464" spans="234:234" ht="15" thickBot="1" x14ac:dyDescent="0.35">
      <c r="HZ464" s="117" t="str">
        <f>'Implement List'!B463</f>
        <v>Sodseeder  -  12'</v>
      </c>
    </row>
    <row r="465" spans="234:234" ht="15" thickBot="1" x14ac:dyDescent="0.35">
      <c r="HZ465" s="117" t="str">
        <f>'Implement List'!B464</f>
        <v>Spin Spreader 5 ton</v>
      </c>
    </row>
    <row r="466" spans="234:234" ht="15" thickBot="1" x14ac:dyDescent="0.35">
      <c r="HZ466" s="117" t="str">
        <f>'Implement List'!B465</f>
        <v>Spray (ATV Ropewick) 75"</v>
      </c>
    </row>
    <row r="467" spans="234:234" ht="15" thickBot="1" x14ac:dyDescent="0.35">
      <c r="HZ467" s="117" t="str">
        <f>'Implement List'!B466</f>
        <v>Spray (ATV) 12'/17'</v>
      </c>
    </row>
    <row r="468" spans="234:234" ht="15" thickBot="1" x14ac:dyDescent="0.35">
      <c r="HZ468" s="117" t="str">
        <f>'Implement List'!B467</f>
        <v>Spray (ATV) 20'</v>
      </c>
    </row>
    <row r="469" spans="234:234" ht="15" thickBot="1" x14ac:dyDescent="0.35">
      <c r="HZ469" s="117" t="str">
        <f>'Implement List'!B468</f>
        <v>Spray (Band) 27' Fold</v>
      </c>
    </row>
    <row r="470" spans="234:234" ht="15" thickBot="1" x14ac:dyDescent="0.35">
      <c r="HZ470" s="117" t="str">
        <f>'Implement List'!B469</f>
        <v>Spray (Band) 40' Fold</v>
      </c>
    </row>
    <row r="471" spans="234:234" ht="15" thickBot="1" x14ac:dyDescent="0.35">
      <c r="HZ471" s="117" t="str">
        <f>'Implement List'!B470</f>
        <v>Spray (Band) 50' Fold</v>
      </c>
    </row>
    <row r="472" spans="234:234" ht="15" thickBot="1" x14ac:dyDescent="0.35">
      <c r="HZ472" s="117" t="str">
        <f>'Implement List'!B471</f>
        <v>Spray (Band) 53' Fold</v>
      </c>
    </row>
    <row r="473" spans="234:234" ht="15" thickBot="1" x14ac:dyDescent="0.35">
      <c r="HZ473" s="117" t="str">
        <f>'Implement List'!B472</f>
        <v>Spray (Band) 60' Fold</v>
      </c>
    </row>
    <row r="474" spans="234:234" ht="15" thickBot="1" x14ac:dyDescent="0.35">
      <c r="HZ474" s="117" t="str">
        <f>'Implement List'!B473</f>
        <v>Spray (Bcast/HB) 13' Rigid</v>
      </c>
    </row>
    <row r="475" spans="234:234" ht="15" thickBot="1" x14ac:dyDescent="0.35">
      <c r="HZ475" s="117" t="str">
        <f>'Implement List'!B474</f>
        <v>Spray (Bcast/HB) 20' Rigid</v>
      </c>
    </row>
    <row r="476" spans="234:234" ht="15" thickBot="1" x14ac:dyDescent="0.35">
      <c r="HZ476" s="117" t="str">
        <f>'Implement List'!B475</f>
        <v>Spray (Bcast/HB) 27' Fold</v>
      </c>
    </row>
    <row r="477" spans="234:234" ht="15" thickBot="1" x14ac:dyDescent="0.35">
      <c r="HZ477" s="117" t="str">
        <f>'Implement List'!B476</f>
        <v>Spray (Bcast/HB) 27' Rigid</v>
      </c>
    </row>
    <row r="478" spans="234:234" ht="15" thickBot="1" x14ac:dyDescent="0.35">
      <c r="HZ478" s="117" t="str">
        <f>'Implement List'!B477</f>
        <v>Spray (Bcast/HB) 30' Fold</v>
      </c>
    </row>
    <row r="479" spans="234:234" ht="15" thickBot="1" x14ac:dyDescent="0.35">
      <c r="HZ479" s="117" t="str">
        <f>'Implement List'!B478</f>
        <v>Spray (Bcast/HB) 40' Fold</v>
      </c>
    </row>
    <row r="480" spans="234:234" ht="15" thickBot="1" x14ac:dyDescent="0.35">
      <c r="HZ480" s="117" t="str">
        <f>'Implement List'!B479</f>
        <v>Spray (Bcast/HB/HD) 27'</v>
      </c>
    </row>
    <row r="481" spans="234:234" ht="15" thickBot="1" x14ac:dyDescent="0.35">
      <c r="HZ481" s="117" t="str">
        <f>'Implement List'!B480</f>
        <v>Spray (Bcast/HB/HD) 40'</v>
      </c>
    </row>
    <row r="482" spans="234:234" ht="15" thickBot="1" x14ac:dyDescent="0.35">
      <c r="HZ482" s="117" t="str">
        <f>'Implement List'!B481</f>
        <v>Spray (Broadcast) 27'</v>
      </c>
    </row>
    <row r="483" spans="234:234" ht="15" thickBot="1" x14ac:dyDescent="0.35">
      <c r="HZ483" s="117" t="str">
        <f>'Implement List'!B482</f>
        <v>Spray (Broadcast) 40'</v>
      </c>
    </row>
    <row r="484" spans="234:234" ht="15" thickBot="1" x14ac:dyDescent="0.35">
      <c r="HZ484" s="117" t="str">
        <f>'Implement List'!B483</f>
        <v>Spray (Broadcast) 50'</v>
      </c>
    </row>
    <row r="485" spans="234:234" ht="15" thickBot="1" x14ac:dyDescent="0.35">
      <c r="HZ485" s="117" t="str">
        <f>'Implement List'!B484</f>
        <v>Spray (Broadcast) 53'</v>
      </c>
    </row>
    <row r="486" spans="234:234" ht="15" thickBot="1" x14ac:dyDescent="0.35">
      <c r="HZ486" s="117" t="str">
        <f>'Implement List'!B485</f>
        <v>Spray (Broadcast) 60'</v>
      </c>
    </row>
    <row r="487" spans="234:234" ht="15" thickBot="1" x14ac:dyDescent="0.35">
      <c r="HZ487" s="117" t="str">
        <f>'Implement List'!B486</f>
        <v>Spray (Direct/Hood) 12R-30</v>
      </c>
    </row>
    <row r="488" spans="234:234" ht="15" thickBot="1" x14ac:dyDescent="0.35">
      <c r="HZ488" s="117" t="str">
        <f>'Implement List'!B487</f>
        <v>Spray (Direct/Hood) 12R-38</v>
      </c>
    </row>
    <row r="489" spans="234:234" ht="15" thickBot="1" x14ac:dyDescent="0.35">
      <c r="HZ489" s="117" t="str">
        <f>'Implement List'!B488</f>
        <v>Spray (Direct/Hood) 8R-30</v>
      </c>
    </row>
    <row r="490" spans="234:234" ht="15" thickBot="1" x14ac:dyDescent="0.35">
      <c r="HZ490" s="117" t="str">
        <f>'Implement List'!B489</f>
        <v>Spray (Direct/Hood) 8R-38</v>
      </c>
    </row>
    <row r="491" spans="234:234" ht="15" thickBot="1" x14ac:dyDescent="0.35">
      <c r="HZ491" s="117" t="str">
        <f>'Implement List'!B490</f>
        <v>Spray (Direct/Layby) 10R-30</v>
      </c>
    </row>
    <row r="492" spans="234:234" ht="15" thickBot="1" x14ac:dyDescent="0.35">
      <c r="HZ492" s="117" t="str">
        <f>'Implement List'!B491</f>
        <v>Spray (Direct/Layby) 12R-30</v>
      </c>
    </row>
    <row r="493" spans="234:234" ht="15" thickBot="1" x14ac:dyDescent="0.35">
      <c r="HZ493" s="117" t="str">
        <f>'Implement List'!B492</f>
        <v>Spray (Direct/Layby) 12R-38</v>
      </c>
    </row>
    <row r="494" spans="234:234" ht="15" thickBot="1" x14ac:dyDescent="0.35">
      <c r="HZ494" s="117" t="str">
        <f>'Implement List'!B493</f>
        <v>Spray (Direct/Layby) 16R-20</v>
      </c>
    </row>
    <row r="495" spans="234:234" ht="15" thickBot="1" x14ac:dyDescent="0.35">
      <c r="HZ495" s="117" t="str">
        <f>'Implement List'!B494</f>
        <v>Spray (Direct/Layby) 8R-30</v>
      </c>
    </row>
    <row r="496" spans="234:234" ht="15" thickBot="1" x14ac:dyDescent="0.35">
      <c r="HZ496" s="117" t="str">
        <f>'Implement List'!B495</f>
        <v>Spray (Direct/Layby) 8R-38</v>
      </c>
    </row>
    <row r="497" spans="234:234" ht="15" thickBot="1" x14ac:dyDescent="0.35">
      <c r="HZ497" s="117" t="str">
        <f>'Implement List'!B496</f>
        <v>Spray (Direct/Layby) 8R-38 2x1</v>
      </c>
    </row>
    <row r="498" spans="234:234" ht="15" thickBot="1" x14ac:dyDescent="0.35">
      <c r="HZ498" s="117" t="str">
        <f>'Implement List'!B497</f>
        <v>Spray (Levee Leaper) 50'</v>
      </c>
    </row>
    <row r="499" spans="234:234" ht="15" thickBot="1" x14ac:dyDescent="0.35">
      <c r="HZ499" s="117" t="str">
        <f>'Implement List'!B498</f>
        <v>Spray (Pull Type) 120'</v>
      </c>
    </row>
    <row r="500" spans="234:234" ht="15" thickBot="1" x14ac:dyDescent="0.35">
      <c r="HZ500" s="117" t="str">
        <f>'Implement List'!B499</f>
        <v>Spray (Pull Type) 60'</v>
      </c>
    </row>
    <row r="501" spans="234:234" ht="15" thickBot="1" x14ac:dyDescent="0.35">
      <c r="HZ501" s="117" t="str">
        <f>'Implement List'!B500</f>
        <v>Spray (Pull Type) 80'</v>
      </c>
    </row>
    <row r="502" spans="234:234" ht="15" thickBot="1" x14ac:dyDescent="0.35">
      <c r="HZ502" s="117" t="str">
        <f>'Implement List'!B501</f>
        <v>Spray (Pull Type) 90'</v>
      </c>
    </row>
    <row r="503" spans="234:234" ht="15" thickBot="1" x14ac:dyDescent="0.35">
      <c r="HZ503" s="117" t="str">
        <f>'Implement List'!B502</f>
        <v>Spray (Ropewick) 20'</v>
      </c>
    </row>
    <row r="504" spans="234:234" ht="15" thickBot="1" x14ac:dyDescent="0.35">
      <c r="HZ504" s="117" t="str">
        <f>'Implement List'!B503</f>
        <v>Spray (Spot) 27'</v>
      </c>
    </row>
    <row r="505" spans="234:234" ht="15" thickBot="1" x14ac:dyDescent="0.35">
      <c r="HZ505" s="117" t="str">
        <f>'Implement List'!B504</f>
        <v>Spray (Spot) 40'</v>
      </c>
    </row>
    <row r="506" spans="234:234" ht="15" thickBot="1" x14ac:dyDescent="0.35">
      <c r="HZ506" s="117" t="str">
        <f>'Implement List'!B505</f>
        <v>Spray (Spot) 50'</v>
      </c>
    </row>
    <row r="507" spans="234:234" ht="15" thickBot="1" x14ac:dyDescent="0.35">
      <c r="HZ507" s="117" t="str">
        <f>'Implement List'!B506</f>
        <v>Spray (Spot) 53'</v>
      </c>
    </row>
    <row r="508" spans="234:234" ht="15" thickBot="1" x14ac:dyDescent="0.35">
      <c r="HZ508" s="117" t="str">
        <f>'Implement List'!B507</f>
        <v>Spray (Spot) 60'</v>
      </c>
    </row>
    <row r="509" spans="234:234" ht="15" thickBot="1" x14ac:dyDescent="0.35">
      <c r="HZ509" s="117" t="str">
        <f>'Implement List'!B508</f>
        <v xml:space="preserve">Sprayer Cattle  -  6' </v>
      </c>
    </row>
    <row r="510" spans="234:234" ht="15" thickBot="1" x14ac:dyDescent="0.35">
      <c r="HZ510" s="117" t="str">
        <f>'Implement List'!B509</f>
        <v>Sprigger  -  60 bu</v>
      </c>
    </row>
    <row r="511" spans="234:234" ht="15" thickBot="1" x14ac:dyDescent="0.35">
      <c r="HZ511" s="117" t="str">
        <f>'Implement List'!B510</f>
        <v>Stalk Shredder 14'</v>
      </c>
    </row>
    <row r="512" spans="234:234" ht="15" thickBot="1" x14ac:dyDescent="0.35">
      <c r="HZ512" s="117" t="str">
        <f>'Implement List'!B511</f>
        <v>Stalk Shredder 20'</v>
      </c>
    </row>
    <row r="513" spans="234:234" ht="15" thickBot="1" x14ac:dyDescent="0.35">
      <c r="HZ513" s="117" t="str">
        <f>'Implement List'!B512</f>
        <v>Stalk Shredder Flex 20'</v>
      </c>
    </row>
    <row r="514" spans="234:234" ht="15" thickBot="1" x14ac:dyDescent="0.35">
      <c r="HZ514" s="117" t="str">
        <f>'Implement List'!B513</f>
        <v>Stalk Shredder-Flail 12'</v>
      </c>
    </row>
    <row r="515" spans="234:234" ht="15" thickBot="1" x14ac:dyDescent="0.35">
      <c r="HZ515" s="117" t="str">
        <f>'Implement List'!B514</f>
        <v>Stalk Shredder-Flail 15'</v>
      </c>
    </row>
    <row r="516" spans="234:234" ht="15" thickBot="1" x14ac:dyDescent="0.35">
      <c r="HZ516" s="117" t="str">
        <f>'Implement List'!B515</f>
        <v>Stalk Shredder-Flail 18'</v>
      </c>
    </row>
    <row r="517" spans="234:234" ht="15" thickBot="1" x14ac:dyDescent="0.35">
      <c r="HZ517" s="117" t="str">
        <f>'Implement List'!B516</f>
        <v>Stalk Shredder-Flail 20'</v>
      </c>
    </row>
    <row r="518" spans="234:234" ht="15" thickBot="1" x14ac:dyDescent="0.35">
      <c r="HZ518" s="117" t="str">
        <f>'Implement List'!B517</f>
        <v>Stalk Shredder-Flail 25'</v>
      </c>
    </row>
    <row r="519" spans="234:234" ht="15" thickBot="1" x14ac:dyDescent="0.35">
      <c r="HZ519" s="117" t="str">
        <f>'Implement List'!B518</f>
        <v>Strip Till 12R-30</v>
      </c>
    </row>
    <row r="520" spans="234:234" ht="15" thickBot="1" x14ac:dyDescent="0.35">
      <c r="HZ520" s="117" t="str">
        <f>'Implement List'!B519</f>
        <v>Strip Till 12R-40</v>
      </c>
    </row>
    <row r="521" spans="234:234" ht="15" thickBot="1" x14ac:dyDescent="0.35">
      <c r="HZ521" s="117" t="str">
        <f>'Implement List'!B520</f>
        <v>Strip Till 8R-38</v>
      </c>
    </row>
    <row r="522" spans="234:234" ht="15" thickBot="1" x14ac:dyDescent="0.35">
      <c r="HZ522" s="117" t="str">
        <f>'Implement List'!B521</f>
        <v>Subsoiler 3 shank</v>
      </c>
    </row>
    <row r="523" spans="234:234" ht="15" thickBot="1" x14ac:dyDescent="0.35">
      <c r="HZ523" s="117" t="str">
        <f>'Implement List'!B522</f>
        <v>Subsoiler 4 shank</v>
      </c>
    </row>
    <row r="524" spans="234:234" ht="15" thickBot="1" x14ac:dyDescent="0.35">
      <c r="HZ524" s="117" t="str">
        <f>'Implement List'!B523</f>
        <v>Subsoiler 5 shank</v>
      </c>
    </row>
    <row r="525" spans="234:234" ht="15" thickBot="1" x14ac:dyDescent="0.35">
      <c r="HZ525" s="117" t="str">
        <f>'Implement List'!B524</f>
        <v>Subsoiler low-till 4 shank</v>
      </c>
    </row>
    <row r="526" spans="234:234" ht="15" thickBot="1" x14ac:dyDescent="0.35">
      <c r="HZ526" s="117" t="str">
        <f>'Implement List'!B525</f>
        <v>Subsoiler low-till 6 shank</v>
      </c>
    </row>
    <row r="527" spans="234:234" ht="15" thickBot="1" x14ac:dyDescent="0.35">
      <c r="HZ527" s="117" t="str">
        <f>'Implement List'!B526</f>
        <v>Subsoiler low-till 8 shank</v>
      </c>
    </row>
    <row r="528" spans="234:234" ht="15" thickBot="1" x14ac:dyDescent="0.35">
      <c r="HZ528" s="117" t="str">
        <f>'Implement List'!B527</f>
        <v>Sugarcane 3 Row - Cover - 18 ft</v>
      </c>
    </row>
    <row r="529" spans="234:234" ht="15" thickBot="1" x14ac:dyDescent="0.35">
      <c r="HZ529" s="117" t="str">
        <f>'Implement List'!B528</f>
        <v>Sugarcane 3 Row - Hipper - 18 ft</v>
      </c>
    </row>
    <row r="530" spans="234:234" ht="15" thickBot="1" x14ac:dyDescent="0.35">
      <c r="HZ530" s="117" t="str">
        <f>'Implement List'!B529</f>
        <v>Sugarcane 3 Row - Marker - 18 ft</v>
      </c>
    </row>
    <row r="531" spans="234:234" ht="15" thickBot="1" x14ac:dyDescent="0.35">
      <c r="HZ531" s="117" t="str">
        <f>'Implement List'!B530</f>
        <v>Sugarcane 3 Row Offbar - 18 ft</v>
      </c>
    </row>
    <row r="532" spans="234:234" ht="15" thickBot="1" x14ac:dyDescent="0.35">
      <c r="HZ532" s="117" t="str">
        <f>'Implement List'!B531</f>
        <v>Sugarcane 3 Row Opener - 18 ft</v>
      </c>
    </row>
    <row r="533" spans="234:234" ht="15" thickBot="1" x14ac:dyDescent="0.35">
      <c r="HZ533" s="117" t="str">
        <f>'Implement List'!B532</f>
        <v>Sugarcane 3 Row Plow - 18 ft</v>
      </c>
    </row>
    <row r="534" spans="234:234" ht="15" thickBot="1" x14ac:dyDescent="0.35">
      <c r="HZ534" s="117" t="str">
        <f>'Implement List'!B533</f>
        <v>Sugarcane 5 Row - Cover - 18 ft</v>
      </c>
    </row>
    <row r="535" spans="234:234" ht="15" thickBot="1" x14ac:dyDescent="0.35">
      <c r="HZ535" s="117" t="str">
        <f>'Implement List'!B534</f>
        <v>Sugarcane 5 Row - Hipper - 18 ft</v>
      </c>
    </row>
    <row r="536" spans="234:234" ht="15" thickBot="1" x14ac:dyDescent="0.35">
      <c r="HZ536" s="117" t="str">
        <f>'Implement List'!B535</f>
        <v>Sugarcane 5 Row - Marker - 18 ft</v>
      </c>
    </row>
    <row r="537" spans="234:234" ht="15" thickBot="1" x14ac:dyDescent="0.35">
      <c r="HZ537" s="117" t="str">
        <f>'Implement List'!B536</f>
        <v>Sugarcane 5 Row Offbar - 18 ft</v>
      </c>
    </row>
    <row r="538" spans="234:234" ht="15" thickBot="1" x14ac:dyDescent="0.35">
      <c r="HZ538" s="117" t="str">
        <f>'Implement List'!B537</f>
        <v>Sugarcane 5 Row Opener - 18 ft</v>
      </c>
    </row>
    <row r="539" spans="234:234" ht="15" thickBot="1" x14ac:dyDescent="0.35">
      <c r="HZ539" s="117" t="str">
        <f>'Implement List'!B538</f>
        <v>Sugarcane 5 Row Plow - 18 ft</v>
      </c>
    </row>
    <row r="540" spans="234:234" ht="15" thickBot="1" x14ac:dyDescent="0.35">
      <c r="HZ540" s="117" t="str">
        <f>'Implement List'!B539</f>
        <v>Sugarcane Blade - 8 ft</v>
      </c>
    </row>
    <row r="541" spans="234:234" ht="15" thickBot="1" x14ac:dyDescent="0.35">
      <c r="HZ541" s="117" t="str">
        <f>'Implement List'!B540</f>
        <v>Sugarcane Boom Sprayer - 16 ft</v>
      </c>
    </row>
    <row r="542" spans="234:234" ht="15" thickBot="1" x14ac:dyDescent="0.35">
      <c r="HZ542" s="117" t="str">
        <f>'Implement List'!B541</f>
        <v>Sugarcane Burning Unit - 18 ft</v>
      </c>
    </row>
    <row r="543" spans="234:234" ht="15" thickBot="1" x14ac:dyDescent="0.35">
      <c r="HZ543" s="117" t="str">
        <f>'Implement List'!B542</f>
        <v>Sugarcane Chisel Plow - 13 ft</v>
      </c>
    </row>
    <row r="544" spans="234:234" ht="15" thickBot="1" x14ac:dyDescent="0.35">
      <c r="HZ544" s="117" t="str">
        <f>'Implement List'!B543</f>
        <v>Sugarcane Chisel Plow - 23 ft</v>
      </c>
    </row>
    <row r="545" spans="234:234" ht="15" thickBot="1" x14ac:dyDescent="0.35">
      <c r="HZ545" s="117" t="str">
        <f>'Implement List'!B544</f>
        <v>Sugarcane Cultimulcher - 12 ft</v>
      </c>
    </row>
    <row r="546" spans="234:234" ht="15" thickBot="1" x14ac:dyDescent="0.35">
      <c r="HZ546" s="117" t="str">
        <f>'Implement List'!B545</f>
        <v>Sugarcane Cultivate + Post - 6 Row</v>
      </c>
    </row>
    <row r="547" spans="234:234" ht="15" thickBot="1" x14ac:dyDescent="0.35">
      <c r="HZ547" s="117" t="str">
        <f>'Implement List'!B546</f>
        <v>Sugarcane Cultivator - 6 Row</v>
      </c>
    </row>
    <row r="548" spans="234:234" ht="15" thickBot="1" x14ac:dyDescent="0.35">
      <c r="HZ548" s="117" t="str">
        <f>'Implement List'!B547</f>
        <v>Sugarcane Disk - 12 ft</v>
      </c>
    </row>
    <row r="549" spans="234:234" ht="15" thickBot="1" x14ac:dyDescent="0.35">
      <c r="HZ549" s="117" t="str">
        <f>'Implement List'!B548</f>
        <v>Sugarcane Disk - 20 ft</v>
      </c>
    </row>
    <row r="550" spans="234:234" ht="15" thickBot="1" x14ac:dyDescent="0.35">
      <c r="HZ550" s="117" t="str">
        <f>'Implement List'!B549</f>
        <v>Sugarcane Disk - 26 ft</v>
      </c>
    </row>
    <row r="551" spans="234:234" ht="15" thickBot="1" x14ac:dyDescent="0.35">
      <c r="HZ551" s="117" t="str">
        <f>'Implement List'!B550</f>
        <v>Sugarcane Disk + Pre</v>
      </c>
    </row>
    <row r="552" spans="234:234" ht="15" thickBot="1" x14ac:dyDescent="0.35">
      <c r="HZ552" s="117" t="str">
        <f>'Implement List'!B551</f>
        <v>Sugarcane Drain Cleaner - 6 ft</v>
      </c>
    </row>
    <row r="553" spans="234:234" ht="15" thickBot="1" x14ac:dyDescent="0.35">
      <c r="HZ553" s="117" t="str">
        <f>'Implement List'!B552</f>
        <v>Sugarcane Fertilizer Dry App - 42 ft</v>
      </c>
    </row>
    <row r="554" spans="234:234" ht="15" thickBot="1" x14ac:dyDescent="0.35">
      <c r="HZ554" s="117" t="str">
        <f>'Implement List'!B553</f>
        <v>Sugarcane Fertilizer Lq App - 3 Row</v>
      </c>
    </row>
    <row r="555" spans="234:234" ht="15" thickBot="1" x14ac:dyDescent="0.35">
      <c r="HZ555" s="117" t="str">
        <f>'Implement List'!B554</f>
        <v>Sugarcane Flat Roller - 18 Ft</v>
      </c>
    </row>
    <row r="556" spans="234:234" ht="15" thickBot="1" x14ac:dyDescent="0.35">
      <c r="HZ556" s="117" t="str">
        <f>'Implement List'!B555</f>
        <v>Sugarcane Hauling Hitch - 6 Ft</v>
      </c>
    </row>
    <row r="557" spans="234:234" ht="15" thickBot="1" x14ac:dyDescent="0.35">
      <c r="HZ557" s="117" t="str">
        <f>'Implement List'!B556</f>
        <v>Sugarcane Land Plane - 15 ft</v>
      </c>
    </row>
    <row r="558" spans="234:234" ht="15" thickBot="1" x14ac:dyDescent="0.35">
      <c r="HZ558" s="117" t="str">
        <f>'Implement List'!B557</f>
        <v>Sugarcane Mechanical Planter - 6'</v>
      </c>
    </row>
    <row r="559" spans="234:234" ht="15" thickBot="1" x14ac:dyDescent="0.35">
      <c r="HZ559" s="117" t="str">
        <f>'Implement List'!B558</f>
        <v xml:space="preserve">Sugarcane Planter - 1 Row Bilet </v>
      </c>
    </row>
    <row r="560" spans="234:234" ht="15" thickBot="1" x14ac:dyDescent="0.35">
      <c r="HZ560" s="117" t="str">
        <f>'Implement List'!B559</f>
        <v xml:space="preserve">Sugarcane Planter - 3 Row Bilet </v>
      </c>
    </row>
    <row r="561" spans="234:234" ht="15" thickBot="1" x14ac:dyDescent="0.35">
      <c r="HZ561" s="117" t="str">
        <f>'Implement List'!B560</f>
        <v>Sugarcane Planter - Wholestalk</v>
      </c>
    </row>
    <row r="562" spans="234:234" ht="15" thickBot="1" x14ac:dyDescent="0.35">
      <c r="HZ562" s="117" t="str">
        <f>'Implement List'!B561</f>
        <v>Sugarcane Planters Aid - 6 ft</v>
      </c>
    </row>
    <row r="563" spans="234:234" ht="15" thickBot="1" x14ac:dyDescent="0.35">
      <c r="HZ563" s="117" t="str">
        <f>'Implement List'!B562</f>
        <v>Sugarcane Rotary Ditcher - 6 ft</v>
      </c>
    </row>
    <row r="564" spans="234:234" ht="15" thickBot="1" x14ac:dyDescent="0.35">
      <c r="HZ564" s="117" t="str">
        <f>'Implement List'!B563</f>
        <v>Sugarcane Rotary Hoe - 18 ft</v>
      </c>
    </row>
    <row r="565" spans="234:234" ht="15" thickBot="1" x14ac:dyDescent="0.35">
      <c r="HZ565" s="117" t="str">
        <f>'Implement List'!B564</f>
        <v>Sugarcane Rotary Mower - 13.1 ft</v>
      </c>
    </row>
    <row r="566" spans="234:234" ht="15" thickBot="1" x14ac:dyDescent="0.35">
      <c r="HZ566" s="117" t="str">
        <f>'Implement List'!B565</f>
        <v>Sugarcane Rototiller - 18 ft</v>
      </c>
    </row>
    <row r="567" spans="234:234" ht="15" thickBot="1" x14ac:dyDescent="0.35">
      <c r="HZ567" s="117" t="str">
        <f>'Implement List'!B566</f>
        <v>Sugarcane Wagon - 10 Ton</v>
      </c>
    </row>
    <row r="568" spans="234:234" ht="15" thickBot="1" x14ac:dyDescent="0.35">
      <c r="HZ568" s="117" t="str">
        <f>'Implement List'!B567</f>
        <v>Sugarcane Wagon - Billet - 10 Ton</v>
      </c>
    </row>
    <row r="569" spans="234:234" ht="15" thickBot="1" x14ac:dyDescent="0.35">
      <c r="HZ569" s="117" t="str">
        <f>'Implement List'!B568</f>
        <v>TerraTill Bed w/ roll (4R30)</v>
      </c>
    </row>
    <row r="570" spans="234:234" ht="15" thickBot="1" x14ac:dyDescent="0.35">
      <c r="HZ570" s="117" t="str">
        <f>'Implement List'!B569</f>
        <v>TerraTill Bed w/ roll (4R38)</v>
      </c>
    </row>
    <row r="571" spans="234:234" ht="15" thickBot="1" x14ac:dyDescent="0.35">
      <c r="HZ571" s="117" t="str">
        <f>'Implement List'!B570</f>
        <v>TerraTill Bed w/ roll (6R30)</v>
      </c>
    </row>
    <row r="572" spans="234:234" ht="15" thickBot="1" x14ac:dyDescent="0.35">
      <c r="HZ572" s="117" t="str">
        <f>'Implement List'!B571</f>
        <v>TerraTill Bed w/ roll (6R38)</v>
      </c>
    </row>
    <row r="573" spans="234:234" ht="15" thickBot="1" x14ac:dyDescent="0.35">
      <c r="HZ573" s="117" t="str">
        <f>'Implement List'!B572</f>
        <v>Tractor Blade  -  6'</v>
      </c>
    </row>
    <row r="574" spans="234:234" ht="15" thickBot="1" x14ac:dyDescent="0.35">
      <c r="HZ574" s="117" t="str">
        <f>'Implement List'!B573</f>
        <v>Tractor Spreader  -  20'</v>
      </c>
    </row>
    <row r="575" spans="234:234" ht="15" thickBot="1" x14ac:dyDescent="0.35">
      <c r="HZ575" s="117" t="str">
        <f>'Implement List'!B574</f>
        <v>Trailer Cotton  -  10 bale</v>
      </c>
    </row>
    <row r="576" spans="234:234" ht="15" thickBot="1" x14ac:dyDescent="0.35">
      <c r="HZ576" s="117" t="str">
        <f>'Implement List'!B575</f>
        <v>Trailer Cattle - Gooseneck  -  36'</v>
      </c>
    </row>
    <row r="577" spans="234:234" ht="15" thickBot="1" x14ac:dyDescent="0.35">
      <c r="HZ577" s="117" t="str">
        <f>'Implement List'!B576</f>
        <v>Trailer Hay  -  20'</v>
      </c>
    </row>
    <row r="578" spans="234:234" ht="15" thickBot="1" x14ac:dyDescent="0.35">
      <c r="HZ578" s="117" t="str">
        <f>'Implement List'!B577</f>
        <v>Trailer Utility  -  10'</v>
      </c>
    </row>
    <row r="579" spans="234:234" ht="15" thickBot="1" x14ac:dyDescent="0.35">
      <c r="HZ579" s="117"/>
    </row>
    <row r="580" spans="234:234" ht="15" thickBot="1" x14ac:dyDescent="0.35">
      <c r="HZ580" s="117"/>
    </row>
    <row r="581" spans="234:234" ht="15" thickBot="1" x14ac:dyDescent="0.35">
      <c r="HZ581" s="117"/>
    </row>
    <row r="582" spans="234:234" ht="15" thickBot="1" x14ac:dyDescent="0.35">
      <c r="HZ582" s="117"/>
    </row>
    <row r="583" spans="234:234" ht="15" thickBot="1" x14ac:dyDescent="0.35">
      <c r="HZ583" s="117"/>
    </row>
    <row r="584" spans="234:234" ht="15" thickBot="1" x14ac:dyDescent="0.35">
      <c r="HZ584" s="117"/>
    </row>
    <row r="585" spans="234:234" ht="15" thickBot="1" x14ac:dyDescent="0.35">
      <c r="HZ585" s="117"/>
    </row>
    <row r="586" spans="234:234" ht="15" thickBot="1" x14ac:dyDescent="0.35">
      <c r="HZ586" s="117"/>
    </row>
    <row r="587" spans="234:234" ht="15" thickBot="1" x14ac:dyDescent="0.35">
      <c r="HZ587" s="117"/>
    </row>
    <row r="588" spans="234:234" ht="15" thickBot="1" x14ac:dyDescent="0.35">
      <c r="HZ588" s="117"/>
    </row>
    <row r="589" spans="234:234" ht="15" thickBot="1" x14ac:dyDescent="0.35">
      <c r="HZ589" s="117"/>
    </row>
    <row r="590" spans="234:234" ht="15" thickBot="1" x14ac:dyDescent="0.35">
      <c r="HZ590" s="117"/>
    </row>
    <row r="591" spans="234:234" ht="15" thickBot="1" x14ac:dyDescent="0.35">
      <c r="HZ591" s="117"/>
    </row>
    <row r="592" spans="234:234" ht="15" thickBot="1" x14ac:dyDescent="0.35">
      <c r="HZ592" s="117"/>
    </row>
    <row r="593" spans="234:234" ht="15" thickBot="1" x14ac:dyDescent="0.35">
      <c r="HZ593" s="117"/>
    </row>
    <row r="594" spans="234:234" ht="15" thickBot="1" x14ac:dyDescent="0.35">
      <c r="HZ594" s="117"/>
    </row>
    <row r="595" spans="234:234" ht="15" thickBot="1" x14ac:dyDescent="0.35">
      <c r="HZ595" s="117"/>
    </row>
    <row r="596" spans="234:234" ht="15" thickBot="1" x14ac:dyDescent="0.35">
      <c r="HZ596" s="117"/>
    </row>
    <row r="597" spans="234:234" ht="15" thickBot="1" x14ac:dyDescent="0.35">
      <c r="HZ597" s="117"/>
    </row>
    <row r="598" spans="234:234" ht="15" thickBot="1" x14ac:dyDescent="0.35">
      <c r="HZ598" s="117"/>
    </row>
    <row r="599" spans="234:234" ht="15" thickBot="1" x14ac:dyDescent="0.35">
      <c r="HZ599" s="117"/>
    </row>
    <row r="600" spans="234:234" ht="15" thickBot="1" x14ac:dyDescent="0.35">
      <c r="HZ600" s="117"/>
    </row>
    <row r="601" spans="234:234" ht="15" thickBot="1" x14ac:dyDescent="0.35">
      <c r="HZ601" s="117"/>
    </row>
    <row r="602" spans="234:234" ht="15" thickBot="1" x14ac:dyDescent="0.35">
      <c r="HZ602" s="117"/>
    </row>
    <row r="603" spans="234:234" ht="15" thickBot="1" x14ac:dyDescent="0.35">
      <c r="HZ603" s="117"/>
    </row>
    <row r="604" spans="234:234" ht="15" thickBot="1" x14ac:dyDescent="0.35">
      <c r="HZ604" s="117"/>
    </row>
    <row r="605" spans="234:234" ht="15" thickBot="1" x14ac:dyDescent="0.35">
      <c r="HZ605" s="117"/>
    </row>
    <row r="606" spans="234:234" ht="15" thickBot="1" x14ac:dyDescent="0.35">
      <c r="HZ606" s="117"/>
    </row>
    <row r="607" spans="234:234" ht="15" thickBot="1" x14ac:dyDescent="0.35">
      <c r="HZ607" s="117"/>
    </row>
    <row r="608" spans="234:234" ht="15" thickBot="1" x14ac:dyDescent="0.35">
      <c r="HZ608" s="117"/>
    </row>
    <row r="609" spans="234:234" ht="15" thickBot="1" x14ac:dyDescent="0.35">
      <c r="HZ609" s="117"/>
    </row>
    <row r="610" spans="234:234" ht="15" thickBot="1" x14ac:dyDescent="0.35">
      <c r="HZ610" s="117"/>
    </row>
    <row r="611" spans="234:234" ht="15" thickBot="1" x14ac:dyDescent="0.35">
      <c r="HZ611" s="117"/>
    </row>
    <row r="612" spans="234:234" ht="15" thickBot="1" x14ac:dyDescent="0.35">
      <c r="HZ612" s="117"/>
    </row>
    <row r="613" spans="234:234" ht="15" thickBot="1" x14ac:dyDescent="0.35">
      <c r="HZ613" s="117"/>
    </row>
    <row r="614" spans="234:234" ht="15" thickBot="1" x14ac:dyDescent="0.35">
      <c r="HZ614" s="117"/>
    </row>
    <row r="615" spans="234:234" ht="15" thickBot="1" x14ac:dyDescent="0.35">
      <c r="HZ615" s="117"/>
    </row>
    <row r="616" spans="234:234" ht="15" thickBot="1" x14ac:dyDescent="0.35">
      <c r="HZ616" s="117"/>
    </row>
    <row r="617" spans="234:234" ht="15" thickBot="1" x14ac:dyDescent="0.35">
      <c r="HZ617" s="117"/>
    </row>
    <row r="618" spans="234:234" ht="15" thickBot="1" x14ac:dyDescent="0.35">
      <c r="HZ618" s="117"/>
    </row>
    <row r="619" spans="234:234" ht="15" thickBot="1" x14ac:dyDescent="0.35">
      <c r="HZ619" s="117"/>
    </row>
    <row r="620" spans="234:234" ht="15" thickBot="1" x14ac:dyDescent="0.35">
      <c r="HZ620" s="117"/>
    </row>
    <row r="621" spans="234:234" ht="15" thickBot="1" x14ac:dyDescent="0.35">
      <c r="HZ621" s="117"/>
    </row>
    <row r="622" spans="234:234" ht="15" thickBot="1" x14ac:dyDescent="0.35">
      <c r="HZ622" s="117"/>
    </row>
    <row r="623" spans="234:234" ht="15" thickBot="1" x14ac:dyDescent="0.35">
      <c r="HZ623" s="117"/>
    </row>
    <row r="624" spans="234:234" ht="15" thickBot="1" x14ac:dyDescent="0.35">
      <c r="HZ624" s="117"/>
    </row>
    <row r="625" spans="234:234" ht="15" thickBot="1" x14ac:dyDescent="0.35">
      <c r="HZ625" s="117"/>
    </row>
    <row r="626" spans="234:234" ht="15" thickBot="1" x14ac:dyDescent="0.35">
      <c r="HZ626" s="117"/>
    </row>
    <row r="627" spans="234:234" x14ac:dyDescent="0.3">
      <c r="HZ627" s="117"/>
    </row>
    <row r="628" spans="234:234" x14ac:dyDescent="0.3">
      <c r="HZ628" s="262"/>
    </row>
    <row r="629" spans="234:234" x14ac:dyDescent="0.3">
      <c r="HZ629" s="262"/>
    </row>
    <row r="630" spans="234:234" x14ac:dyDescent="0.3">
      <c r="HZ630" s="262"/>
    </row>
  </sheetData>
  <sheetProtection sheet="1" objects="1" scenarios="1"/>
  <mergeCells count="3">
    <mergeCell ref="B9:C9"/>
    <mergeCell ref="B12:C12"/>
    <mergeCell ref="B16:C16"/>
  </mergeCells>
  <phoneticPr fontId="8" type="noConversion"/>
  <dataValidations disablePrompts="1" count="3">
    <dataValidation type="list" allowBlank="1" showInputMessage="1" showErrorMessage="1" sqref="B16:C16">
      <formula1>$HX$5:$HX$75</formula1>
    </dataValidation>
    <dataValidation type="list" allowBlank="1" showInputMessage="1" showErrorMessage="1" sqref="B12:C12">
      <formula1>$IB$5:$IB$49</formula1>
    </dataValidation>
    <dataValidation type="list" showInputMessage="1" showErrorMessage="1" sqref="B9:C9">
      <formula1>$HZ$5:$HZ$578</formula1>
    </dataValidation>
  </dataValidations>
  <printOptions verticalCentered="1"/>
  <pageMargins left="0.2" right="0.2" top="0.25" bottom="0.25" header="0.3" footer="0.3"/>
  <pageSetup scale="96" orientation="portrait" blackAndWhite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1"/>
  <sheetViews>
    <sheetView workbookViewId="0">
      <selection activeCell="B77" sqref="B77"/>
    </sheetView>
  </sheetViews>
  <sheetFormatPr defaultColWidth="9.109375" defaultRowHeight="14.4" x14ac:dyDescent="0.3"/>
  <cols>
    <col min="1" max="1" width="9.109375" style="1"/>
    <col min="2" max="2" width="33.5546875" style="3" customWidth="1"/>
    <col min="3" max="3" width="13.5546875" style="3" bestFit="1" customWidth="1"/>
    <col min="4" max="4" width="13.5546875" style="2" bestFit="1" customWidth="1"/>
    <col min="5" max="5" width="11.33203125" style="2" bestFit="1" customWidth="1"/>
    <col min="6" max="6" width="10.88671875" style="2" bestFit="1" customWidth="1"/>
    <col min="7" max="7" width="20" style="55" bestFit="1" customWidth="1"/>
    <col min="8" max="8" width="11.109375" style="55" bestFit="1" customWidth="1"/>
    <col min="9" max="9" width="9.109375" style="55" bestFit="1" customWidth="1"/>
    <col min="10" max="10" width="23.88671875" style="55" bestFit="1" customWidth="1"/>
    <col min="11" max="11" width="8.109375" style="55" bestFit="1" customWidth="1"/>
    <col min="12" max="12" width="8.44140625" style="2" bestFit="1" customWidth="1"/>
    <col min="13" max="13" width="9.109375" style="3"/>
    <col min="14" max="16384" width="9.109375" style="1"/>
  </cols>
  <sheetData>
    <row r="1" spans="2:13" ht="16.2" thickBot="1" x14ac:dyDescent="0.35">
      <c r="B1" s="47" t="s">
        <v>934</v>
      </c>
      <c r="C1" s="47"/>
      <c r="D1" s="153"/>
      <c r="G1" s="2"/>
      <c r="H1" s="2"/>
      <c r="I1" s="2"/>
      <c r="J1" s="2"/>
      <c r="K1" s="2"/>
    </row>
    <row r="2" spans="2:13" ht="15" thickTop="1" x14ac:dyDescent="0.3">
      <c r="B2" s="48"/>
      <c r="C2" s="73" t="s">
        <v>551</v>
      </c>
      <c r="D2" s="154"/>
      <c r="E2" s="49" t="s">
        <v>2</v>
      </c>
      <c r="F2" s="49" t="s">
        <v>3</v>
      </c>
      <c r="G2" s="49" t="s">
        <v>25</v>
      </c>
      <c r="H2" s="49" t="s">
        <v>4</v>
      </c>
      <c r="I2" s="49" t="s">
        <v>5</v>
      </c>
      <c r="J2" s="49" t="s">
        <v>6</v>
      </c>
      <c r="K2" s="49" t="s">
        <v>7</v>
      </c>
      <c r="L2" s="50" t="s">
        <v>8</v>
      </c>
      <c r="M2" s="112"/>
    </row>
    <row r="3" spans="2:13" ht="15" thickBot="1" x14ac:dyDescent="0.35">
      <c r="B3" s="51" t="s">
        <v>9</v>
      </c>
      <c r="C3" s="74" t="s">
        <v>552</v>
      </c>
      <c r="D3" s="155" t="s">
        <v>552</v>
      </c>
      <c r="E3" s="52" t="s">
        <v>10</v>
      </c>
      <c r="F3" s="52" t="s">
        <v>11</v>
      </c>
      <c r="G3" s="52" t="s">
        <v>26</v>
      </c>
      <c r="H3" s="52" t="s">
        <v>12</v>
      </c>
      <c r="I3" s="52" t="s">
        <v>13</v>
      </c>
      <c r="J3" s="52" t="s">
        <v>13</v>
      </c>
      <c r="K3" s="52" t="s">
        <v>14</v>
      </c>
      <c r="L3" s="53" t="s">
        <v>15</v>
      </c>
      <c r="M3" s="112"/>
    </row>
    <row r="4" spans="2:13" ht="15" thickTop="1" x14ac:dyDescent="0.3">
      <c r="B4" s="118" t="s">
        <v>1065</v>
      </c>
      <c r="C4" s="75"/>
      <c r="D4" s="156"/>
      <c r="E4" s="144"/>
      <c r="F4" s="144"/>
      <c r="G4" s="144"/>
      <c r="H4" s="145"/>
      <c r="I4" s="146"/>
      <c r="J4" s="146"/>
      <c r="K4" s="144"/>
      <c r="L4" s="147"/>
      <c r="M4" s="112"/>
    </row>
    <row r="5" spans="2:13" x14ac:dyDescent="0.3">
      <c r="B5" s="202" t="s">
        <v>962</v>
      </c>
      <c r="C5" s="203" t="s">
        <v>963</v>
      </c>
      <c r="D5" s="204">
        <v>157</v>
      </c>
      <c r="E5" s="205">
        <v>0.51900000000000002</v>
      </c>
      <c r="F5" s="205">
        <v>1.9267822736030829</v>
      </c>
      <c r="G5" s="205">
        <v>8.08</v>
      </c>
      <c r="H5" s="206">
        <v>144912</v>
      </c>
      <c r="I5" s="208">
        <v>0.3</v>
      </c>
      <c r="J5" s="208">
        <v>0.25</v>
      </c>
      <c r="K5" s="205">
        <v>8</v>
      </c>
      <c r="L5" s="207">
        <v>200</v>
      </c>
      <c r="M5" s="113"/>
    </row>
    <row r="6" spans="2:13" x14ac:dyDescent="0.3">
      <c r="B6" s="202" t="s">
        <v>964</v>
      </c>
      <c r="C6" s="203" t="s">
        <v>965</v>
      </c>
      <c r="D6" s="204">
        <v>260</v>
      </c>
      <c r="E6" s="205">
        <v>0.17199999999999999</v>
      </c>
      <c r="F6" s="205">
        <v>5.8139534883720936</v>
      </c>
      <c r="G6" s="205">
        <v>13.33</v>
      </c>
      <c r="H6" s="206">
        <v>317399</v>
      </c>
      <c r="I6" s="208">
        <v>0.3</v>
      </c>
      <c r="J6" s="208">
        <v>0.25</v>
      </c>
      <c r="K6" s="205">
        <v>8</v>
      </c>
      <c r="L6" s="207">
        <v>200</v>
      </c>
      <c r="M6" s="114"/>
    </row>
    <row r="7" spans="2:13" x14ac:dyDescent="0.3">
      <c r="B7" s="202" t="s">
        <v>968</v>
      </c>
      <c r="C7" s="203" t="s">
        <v>966</v>
      </c>
      <c r="D7" s="204">
        <v>250</v>
      </c>
      <c r="E7" s="205">
        <v>0.32700000000000001</v>
      </c>
      <c r="F7" s="205">
        <v>3.0581039755351682</v>
      </c>
      <c r="G7" s="205">
        <v>12.86</v>
      </c>
      <c r="H7" s="206">
        <v>262000</v>
      </c>
      <c r="I7" s="208">
        <v>0.3</v>
      </c>
      <c r="J7" s="208">
        <v>0.25</v>
      </c>
      <c r="K7" s="205">
        <v>8</v>
      </c>
      <c r="L7" s="207">
        <v>200</v>
      </c>
      <c r="M7" s="114"/>
    </row>
    <row r="8" spans="2:13" x14ac:dyDescent="0.3">
      <c r="B8" s="202" t="s">
        <v>968</v>
      </c>
      <c r="C8" s="203" t="s">
        <v>903</v>
      </c>
      <c r="D8" s="204">
        <v>325</v>
      </c>
      <c r="E8" s="205">
        <v>0.32700000000000001</v>
      </c>
      <c r="F8" s="205">
        <v>3.0581039755351682</v>
      </c>
      <c r="G8" s="205">
        <v>18.010000000000002</v>
      </c>
      <c r="H8" s="206">
        <v>350000</v>
      </c>
      <c r="I8" s="208">
        <v>0.3</v>
      </c>
      <c r="J8" s="208">
        <v>0.25</v>
      </c>
      <c r="K8" s="205">
        <v>8</v>
      </c>
      <c r="L8" s="207">
        <v>200</v>
      </c>
      <c r="M8" s="114"/>
    </row>
    <row r="9" spans="2:13" x14ac:dyDescent="0.3">
      <c r="B9" s="202" t="s">
        <v>969</v>
      </c>
      <c r="C9" s="203" t="s">
        <v>967</v>
      </c>
      <c r="D9" s="204">
        <v>255</v>
      </c>
      <c r="E9" s="205">
        <v>0.25700000000000001</v>
      </c>
      <c r="F9" s="205">
        <v>3.8910505836575875</v>
      </c>
      <c r="G9" s="205">
        <v>13.12</v>
      </c>
      <c r="H9" s="206">
        <v>268000</v>
      </c>
      <c r="I9" s="208">
        <v>0.3</v>
      </c>
      <c r="J9" s="208">
        <v>0.25</v>
      </c>
      <c r="K9" s="205">
        <v>8</v>
      </c>
      <c r="L9" s="207">
        <v>200</v>
      </c>
      <c r="M9" s="114"/>
    </row>
    <row r="10" spans="2:13" x14ac:dyDescent="0.3">
      <c r="B10" s="202" t="s">
        <v>969</v>
      </c>
      <c r="C10" s="203" t="s">
        <v>903</v>
      </c>
      <c r="D10" s="204">
        <v>325</v>
      </c>
      <c r="E10" s="205">
        <v>0.25700000000000001</v>
      </c>
      <c r="F10" s="205">
        <v>3.8910505836575875</v>
      </c>
      <c r="G10" s="205">
        <v>18.010000000000002</v>
      </c>
      <c r="H10" s="206">
        <v>351000</v>
      </c>
      <c r="I10" s="208">
        <v>0.3</v>
      </c>
      <c r="J10" s="208">
        <v>0.25</v>
      </c>
      <c r="K10" s="205">
        <v>8</v>
      </c>
      <c r="L10" s="207">
        <v>200</v>
      </c>
      <c r="M10" s="114"/>
    </row>
    <row r="11" spans="2:13" x14ac:dyDescent="0.3">
      <c r="B11" s="202" t="s">
        <v>970</v>
      </c>
      <c r="C11" s="203" t="s">
        <v>967</v>
      </c>
      <c r="D11" s="204">
        <v>255</v>
      </c>
      <c r="E11" s="205">
        <v>0.26100000000000001</v>
      </c>
      <c r="F11" s="205">
        <v>3.8314176245210727</v>
      </c>
      <c r="G11" s="205">
        <v>12.86</v>
      </c>
      <c r="H11" s="206">
        <v>285000</v>
      </c>
      <c r="I11" s="208">
        <v>0.3</v>
      </c>
      <c r="J11" s="208">
        <v>0.25</v>
      </c>
      <c r="K11" s="205">
        <v>8</v>
      </c>
      <c r="L11" s="207">
        <v>200</v>
      </c>
      <c r="M11" s="115"/>
    </row>
    <row r="12" spans="2:13" x14ac:dyDescent="0.3">
      <c r="B12" s="202" t="s">
        <v>971</v>
      </c>
      <c r="C12" s="203" t="s">
        <v>966</v>
      </c>
      <c r="D12" s="204">
        <v>250</v>
      </c>
      <c r="E12" s="205">
        <v>0.20699999999999999</v>
      </c>
      <c r="F12" s="205">
        <v>4.8309178743961354</v>
      </c>
      <c r="G12" s="205">
        <v>12.86</v>
      </c>
      <c r="H12" s="206">
        <v>284601</v>
      </c>
      <c r="I12" s="208">
        <v>0.3</v>
      </c>
      <c r="J12" s="208">
        <v>0.25</v>
      </c>
      <c r="K12" s="205">
        <v>8</v>
      </c>
      <c r="L12" s="207">
        <v>200</v>
      </c>
      <c r="M12" s="115"/>
    </row>
    <row r="13" spans="2:13" x14ac:dyDescent="0.3">
      <c r="B13" s="202" t="s">
        <v>972</v>
      </c>
      <c r="C13" s="203" t="s">
        <v>903</v>
      </c>
      <c r="D13" s="204">
        <v>325</v>
      </c>
      <c r="E13" s="205">
        <v>0.218</v>
      </c>
      <c r="F13" s="205">
        <v>4.5871559633027523</v>
      </c>
      <c r="G13" s="205">
        <v>18.27</v>
      </c>
      <c r="H13" s="206">
        <v>465000</v>
      </c>
      <c r="I13" s="208">
        <v>0.3</v>
      </c>
      <c r="J13" s="208">
        <v>0.25</v>
      </c>
      <c r="K13" s="205">
        <v>8</v>
      </c>
      <c r="L13" s="207">
        <v>200</v>
      </c>
      <c r="M13" s="115"/>
    </row>
    <row r="14" spans="2:13" x14ac:dyDescent="0.3">
      <c r="B14" s="202" t="s">
        <v>973</v>
      </c>
      <c r="C14" s="203" t="s">
        <v>974</v>
      </c>
      <c r="D14" s="204">
        <v>330</v>
      </c>
      <c r="E14" s="205">
        <v>0.17199999999999999</v>
      </c>
      <c r="F14" s="205">
        <v>5.8139534883720936</v>
      </c>
      <c r="G14" s="205">
        <v>18.27</v>
      </c>
      <c r="H14" s="206">
        <v>465000</v>
      </c>
      <c r="I14" s="208">
        <v>0.3</v>
      </c>
      <c r="J14" s="208">
        <v>0.25</v>
      </c>
      <c r="K14" s="205">
        <v>8</v>
      </c>
      <c r="L14" s="207">
        <v>200</v>
      </c>
      <c r="M14" s="115"/>
    </row>
    <row r="15" spans="2:13" x14ac:dyDescent="0.3">
      <c r="B15" s="202" t="s">
        <v>975</v>
      </c>
      <c r="C15" s="203" t="s">
        <v>963</v>
      </c>
      <c r="D15" s="204">
        <v>157</v>
      </c>
      <c r="E15" s="205">
        <v>0.51900000000000002</v>
      </c>
      <c r="F15" s="205">
        <v>1.9267822736030829</v>
      </c>
      <c r="G15" s="205">
        <v>8.08</v>
      </c>
      <c r="H15" s="206">
        <v>144912</v>
      </c>
      <c r="I15" s="208">
        <v>0.3</v>
      </c>
      <c r="J15" s="208">
        <v>0.25</v>
      </c>
      <c r="K15" s="205">
        <v>8</v>
      </c>
      <c r="L15" s="207">
        <v>200</v>
      </c>
      <c r="M15" s="115"/>
    </row>
    <row r="16" spans="2:13" x14ac:dyDescent="0.3">
      <c r="B16" s="202" t="s">
        <v>976</v>
      </c>
      <c r="C16" s="203" t="s">
        <v>967</v>
      </c>
      <c r="D16" s="204">
        <v>255</v>
      </c>
      <c r="E16" s="205">
        <v>0.17199999999999999</v>
      </c>
      <c r="F16" s="205">
        <v>5.8139534883720936</v>
      </c>
      <c r="G16" s="205">
        <v>18.010000000000002</v>
      </c>
      <c r="H16" s="206">
        <v>322137</v>
      </c>
      <c r="I16" s="208">
        <v>0.3</v>
      </c>
      <c r="J16" s="208">
        <v>0.25</v>
      </c>
      <c r="K16" s="205">
        <v>8</v>
      </c>
      <c r="L16" s="207">
        <v>200</v>
      </c>
      <c r="M16" s="115"/>
    </row>
    <row r="17" spans="2:13" x14ac:dyDescent="0.3">
      <c r="B17" s="202" t="s">
        <v>977</v>
      </c>
      <c r="C17" s="203" t="s">
        <v>966</v>
      </c>
      <c r="D17" s="204">
        <v>250</v>
      </c>
      <c r="E17" s="205">
        <v>0.32700000000000001</v>
      </c>
      <c r="F17" s="205">
        <v>3.0581039755351682</v>
      </c>
      <c r="G17" s="205">
        <v>12.86</v>
      </c>
      <c r="H17" s="206">
        <v>261825</v>
      </c>
      <c r="I17" s="208">
        <v>0.3</v>
      </c>
      <c r="J17" s="208">
        <v>0.25</v>
      </c>
      <c r="K17" s="205">
        <v>8</v>
      </c>
      <c r="L17" s="207">
        <v>200</v>
      </c>
      <c r="M17" s="115"/>
    </row>
    <row r="18" spans="2:13" x14ac:dyDescent="0.3">
      <c r="B18" s="202" t="s">
        <v>977</v>
      </c>
      <c r="C18" s="203" t="s">
        <v>903</v>
      </c>
      <c r="D18" s="204">
        <v>325</v>
      </c>
      <c r="E18" s="205">
        <v>0.32700000000000001</v>
      </c>
      <c r="F18" s="205">
        <v>3.0581039755351682</v>
      </c>
      <c r="G18" s="205">
        <v>16.72</v>
      </c>
      <c r="H18" s="206">
        <v>311088</v>
      </c>
      <c r="I18" s="208">
        <v>0.3</v>
      </c>
      <c r="J18" s="208">
        <v>0.25</v>
      </c>
      <c r="K18" s="205">
        <v>8</v>
      </c>
      <c r="L18" s="207">
        <v>200</v>
      </c>
      <c r="M18" s="115"/>
    </row>
    <row r="19" spans="2:13" x14ac:dyDescent="0.3">
      <c r="B19" s="202" t="s">
        <v>978</v>
      </c>
      <c r="C19" s="203" t="s">
        <v>967</v>
      </c>
      <c r="D19" s="204">
        <v>255</v>
      </c>
      <c r="E19" s="205">
        <v>0.25700000000000001</v>
      </c>
      <c r="F19" s="205">
        <v>3.8910505836575875</v>
      </c>
      <c r="G19" s="205">
        <v>13.12</v>
      </c>
      <c r="H19" s="206">
        <v>268000</v>
      </c>
      <c r="I19" s="208">
        <v>0.3</v>
      </c>
      <c r="J19" s="208">
        <v>0.25</v>
      </c>
      <c r="K19" s="205">
        <v>8</v>
      </c>
      <c r="L19" s="207">
        <v>200</v>
      </c>
      <c r="M19" s="115"/>
    </row>
    <row r="20" spans="2:13" x14ac:dyDescent="0.3">
      <c r="B20" s="202" t="s">
        <v>978</v>
      </c>
      <c r="C20" s="203" t="s">
        <v>903</v>
      </c>
      <c r="D20" s="204">
        <v>325</v>
      </c>
      <c r="E20" s="205">
        <v>0.25700000000000001</v>
      </c>
      <c r="F20" s="205">
        <v>3.8910505836575875</v>
      </c>
      <c r="G20" s="205">
        <v>18.010000000000002</v>
      </c>
      <c r="H20" s="206">
        <v>351000</v>
      </c>
      <c r="I20" s="208">
        <v>0.3</v>
      </c>
      <c r="J20" s="208">
        <v>0.25</v>
      </c>
      <c r="K20" s="205">
        <v>8</v>
      </c>
      <c r="L20" s="207">
        <v>200</v>
      </c>
      <c r="M20" s="115"/>
    </row>
    <row r="21" spans="2:13" x14ac:dyDescent="0.3">
      <c r="B21" s="202" t="s">
        <v>979</v>
      </c>
      <c r="C21" s="203" t="s">
        <v>967</v>
      </c>
      <c r="D21" s="204">
        <v>255</v>
      </c>
      <c r="E21" s="205">
        <v>0.26100000000000001</v>
      </c>
      <c r="F21" s="205">
        <v>3.8314176245210727</v>
      </c>
      <c r="G21" s="205">
        <v>13.12</v>
      </c>
      <c r="H21" s="206">
        <v>285303</v>
      </c>
      <c r="I21" s="208">
        <v>0.3</v>
      </c>
      <c r="J21" s="208">
        <v>0.25</v>
      </c>
      <c r="K21" s="205">
        <v>8</v>
      </c>
      <c r="L21" s="207">
        <v>200</v>
      </c>
      <c r="M21" s="115"/>
    </row>
    <row r="22" spans="2:13" x14ac:dyDescent="0.3">
      <c r="B22" s="202" t="s">
        <v>980</v>
      </c>
      <c r="C22" s="203" t="s">
        <v>966</v>
      </c>
      <c r="D22" s="204">
        <v>250</v>
      </c>
      <c r="E22" s="205">
        <v>0.20699999999999999</v>
      </c>
      <c r="F22" s="205">
        <v>4.8309178743961354</v>
      </c>
      <c r="G22" s="205">
        <v>12.86</v>
      </c>
      <c r="H22" s="206">
        <v>290471</v>
      </c>
      <c r="I22" s="208">
        <v>0.3</v>
      </c>
      <c r="J22" s="208">
        <v>0.25</v>
      </c>
      <c r="K22" s="205">
        <v>8</v>
      </c>
      <c r="L22" s="207">
        <v>200</v>
      </c>
      <c r="M22" s="115"/>
    </row>
    <row r="23" spans="2:13" x14ac:dyDescent="0.3">
      <c r="B23" s="202" t="s">
        <v>981</v>
      </c>
      <c r="C23" s="203" t="s">
        <v>903</v>
      </c>
      <c r="D23" s="204">
        <v>325</v>
      </c>
      <c r="E23" s="205">
        <v>0.218</v>
      </c>
      <c r="F23" s="205">
        <v>4.5871559633027523</v>
      </c>
      <c r="G23" s="205">
        <v>16.72</v>
      </c>
      <c r="H23" s="206">
        <v>465000</v>
      </c>
      <c r="I23" s="208">
        <v>0.3</v>
      </c>
      <c r="J23" s="208">
        <v>0.25</v>
      </c>
      <c r="K23" s="205">
        <v>8</v>
      </c>
      <c r="L23" s="207">
        <v>200</v>
      </c>
      <c r="M23" s="115"/>
    </row>
    <row r="24" spans="2:13" x14ac:dyDescent="0.3">
      <c r="B24" s="202" t="s">
        <v>982</v>
      </c>
      <c r="C24" s="203" t="s">
        <v>974</v>
      </c>
      <c r="D24" s="204">
        <v>330</v>
      </c>
      <c r="E24" s="205">
        <v>0.17199999999999999</v>
      </c>
      <c r="F24" s="205">
        <v>5.8139534883720936</v>
      </c>
      <c r="G24" s="205">
        <v>18.010000000000002</v>
      </c>
      <c r="H24" s="206">
        <v>465000</v>
      </c>
      <c r="I24" s="208">
        <v>0.3</v>
      </c>
      <c r="J24" s="208">
        <v>0.25</v>
      </c>
      <c r="K24" s="205">
        <v>8</v>
      </c>
      <c r="L24" s="207">
        <v>200</v>
      </c>
      <c r="M24" s="115"/>
    </row>
    <row r="25" spans="2:13" x14ac:dyDescent="0.3">
      <c r="B25" s="202" t="s">
        <v>983</v>
      </c>
      <c r="C25" s="203" t="s">
        <v>963</v>
      </c>
      <c r="D25" s="204">
        <v>157</v>
      </c>
      <c r="E25" s="205">
        <v>0.44</v>
      </c>
      <c r="F25" s="205">
        <v>2.2727272727272729</v>
      </c>
      <c r="G25" s="205">
        <v>8.08</v>
      </c>
      <c r="H25" s="206">
        <v>144912</v>
      </c>
      <c r="I25" s="208">
        <v>0.3</v>
      </c>
      <c r="J25" s="208">
        <v>0.25</v>
      </c>
      <c r="K25" s="205">
        <v>8</v>
      </c>
      <c r="L25" s="207">
        <v>200</v>
      </c>
      <c r="M25" s="115"/>
    </row>
    <row r="26" spans="2:13" x14ac:dyDescent="0.3">
      <c r="B26" s="202" t="s">
        <v>984</v>
      </c>
      <c r="C26" s="203" t="s">
        <v>965</v>
      </c>
      <c r="D26" s="204">
        <v>260</v>
      </c>
      <c r="E26" s="205">
        <v>0.14499999999999999</v>
      </c>
      <c r="F26" s="205">
        <v>6.8965517241379315</v>
      </c>
      <c r="G26" s="205">
        <v>18.010000000000002</v>
      </c>
      <c r="H26" s="206">
        <v>322187</v>
      </c>
      <c r="I26" s="208">
        <v>0.3</v>
      </c>
      <c r="J26" s="208">
        <v>0.25</v>
      </c>
      <c r="K26" s="205">
        <v>8</v>
      </c>
      <c r="L26" s="207">
        <v>200</v>
      </c>
      <c r="M26" s="115"/>
    </row>
    <row r="27" spans="2:13" x14ac:dyDescent="0.3">
      <c r="B27" s="202" t="s">
        <v>985</v>
      </c>
      <c r="C27" s="203" t="s">
        <v>966</v>
      </c>
      <c r="D27" s="204">
        <v>250</v>
      </c>
      <c r="E27" s="205">
        <v>0.27700000000000002</v>
      </c>
      <c r="F27" s="205">
        <v>3.6101083032490973</v>
      </c>
      <c r="G27" s="205">
        <v>12.86</v>
      </c>
      <c r="H27" s="206">
        <v>261825</v>
      </c>
      <c r="I27" s="208">
        <v>0.3</v>
      </c>
      <c r="J27" s="208">
        <v>0.25</v>
      </c>
      <c r="K27" s="205">
        <v>8</v>
      </c>
      <c r="L27" s="207">
        <v>200</v>
      </c>
      <c r="M27" s="115"/>
    </row>
    <row r="28" spans="2:13" x14ac:dyDescent="0.3">
      <c r="B28" s="202" t="s">
        <v>985</v>
      </c>
      <c r="C28" s="203" t="s">
        <v>903</v>
      </c>
      <c r="D28" s="204">
        <v>325</v>
      </c>
      <c r="E28" s="205">
        <v>0.27700000000000002</v>
      </c>
      <c r="F28" s="205">
        <v>3.6101083032490973</v>
      </c>
      <c r="G28" s="205">
        <v>16.72</v>
      </c>
      <c r="H28" s="206">
        <v>311088</v>
      </c>
      <c r="I28" s="208">
        <v>0.3</v>
      </c>
      <c r="J28" s="208">
        <v>0.25</v>
      </c>
      <c r="K28" s="205">
        <v>8</v>
      </c>
      <c r="L28" s="207">
        <v>200</v>
      </c>
      <c r="M28" s="115"/>
    </row>
    <row r="29" spans="2:13" x14ac:dyDescent="0.3">
      <c r="B29" s="202" t="s">
        <v>986</v>
      </c>
      <c r="C29" s="203" t="s">
        <v>967</v>
      </c>
      <c r="D29" s="204">
        <v>255</v>
      </c>
      <c r="E29" s="205">
        <v>0.218</v>
      </c>
      <c r="F29" s="205">
        <v>4.5871559633027523</v>
      </c>
      <c r="G29" s="205">
        <v>13.12</v>
      </c>
      <c r="H29" s="206">
        <v>268000</v>
      </c>
      <c r="I29" s="208">
        <v>0.3</v>
      </c>
      <c r="J29" s="208">
        <v>0.25</v>
      </c>
      <c r="K29" s="205">
        <v>8</v>
      </c>
      <c r="L29" s="207">
        <v>200</v>
      </c>
      <c r="M29" s="115"/>
    </row>
    <row r="30" spans="2:13" x14ac:dyDescent="0.3">
      <c r="B30" s="202" t="s">
        <v>986</v>
      </c>
      <c r="C30" s="203" t="s">
        <v>903</v>
      </c>
      <c r="D30" s="204">
        <v>325</v>
      </c>
      <c r="E30" s="205">
        <v>0.218</v>
      </c>
      <c r="F30" s="205">
        <v>4.5871559633027523</v>
      </c>
      <c r="G30" s="205">
        <v>18.010000000000002</v>
      </c>
      <c r="H30" s="206">
        <v>351000</v>
      </c>
      <c r="I30" s="208">
        <v>0.3</v>
      </c>
      <c r="J30" s="208">
        <v>0.25</v>
      </c>
      <c r="K30" s="205">
        <v>8</v>
      </c>
      <c r="L30" s="207">
        <v>200</v>
      </c>
      <c r="M30" s="115"/>
    </row>
    <row r="31" spans="2:13" x14ac:dyDescent="0.3">
      <c r="B31" s="202" t="s">
        <v>987</v>
      </c>
      <c r="C31" s="203" t="s">
        <v>967</v>
      </c>
      <c r="D31" s="204">
        <v>255</v>
      </c>
      <c r="E31" s="205">
        <v>0.221</v>
      </c>
      <c r="F31" s="205">
        <v>4.5248868778280542</v>
      </c>
      <c r="G31" s="205">
        <v>13.12</v>
      </c>
      <c r="H31" s="206">
        <v>285303</v>
      </c>
      <c r="I31" s="208">
        <v>0.3</v>
      </c>
      <c r="J31" s="208">
        <v>0.25</v>
      </c>
      <c r="K31" s="205">
        <v>8</v>
      </c>
      <c r="L31" s="207">
        <v>200</v>
      </c>
      <c r="M31" s="115"/>
    </row>
    <row r="32" spans="2:13" x14ac:dyDescent="0.3">
      <c r="B32" s="202" t="s">
        <v>988</v>
      </c>
      <c r="C32" s="203" t="s">
        <v>966</v>
      </c>
      <c r="D32" s="204">
        <v>250</v>
      </c>
      <c r="E32" s="205">
        <v>0.17499999999999999</v>
      </c>
      <c r="F32" s="205">
        <v>5.7142857142857144</v>
      </c>
      <c r="G32" s="205">
        <v>12.86</v>
      </c>
      <c r="H32" s="206">
        <v>284601</v>
      </c>
      <c r="I32" s="208">
        <v>0.3</v>
      </c>
      <c r="J32" s="208">
        <v>0.25</v>
      </c>
      <c r="K32" s="205">
        <v>8</v>
      </c>
      <c r="L32" s="207">
        <v>200</v>
      </c>
      <c r="M32" s="115"/>
    </row>
    <row r="33" spans="2:13" x14ac:dyDescent="0.3">
      <c r="B33" s="202" t="s">
        <v>989</v>
      </c>
      <c r="C33" s="203" t="s">
        <v>903</v>
      </c>
      <c r="D33" s="204">
        <v>325</v>
      </c>
      <c r="E33" s="205">
        <v>0.184</v>
      </c>
      <c r="F33" s="205">
        <v>5.4347826086956523</v>
      </c>
      <c r="G33" s="205">
        <v>18.010000000000002</v>
      </c>
      <c r="H33" s="206">
        <v>465000</v>
      </c>
      <c r="I33" s="208">
        <v>0.3</v>
      </c>
      <c r="J33" s="208">
        <v>0.25</v>
      </c>
      <c r="K33" s="205">
        <v>8</v>
      </c>
      <c r="L33" s="207">
        <v>200</v>
      </c>
      <c r="M33" s="115"/>
    </row>
    <row r="34" spans="2:13" x14ac:dyDescent="0.3">
      <c r="B34" s="202" t="s">
        <v>990</v>
      </c>
      <c r="C34" s="203" t="s">
        <v>974</v>
      </c>
      <c r="D34" s="204">
        <v>330</v>
      </c>
      <c r="E34" s="205">
        <v>0.14499999999999999</v>
      </c>
      <c r="F34" s="205">
        <v>6.8965517241379315</v>
      </c>
      <c r="G34" s="205">
        <v>18.010000000000002</v>
      </c>
      <c r="H34" s="206">
        <v>465000</v>
      </c>
      <c r="I34" s="208">
        <v>0.3</v>
      </c>
      <c r="J34" s="208">
        <v>0.25</v>
      </c>
      <c r="K34" s="205">
        <v>8</v>
      </c>
      <c r="L34" s="207">
        <v>200</v>
      </c>
      <c r="M34" s="114"/>
    </row>
    <row r="35" spans="2:13" x14ac:dyDescent="0.3">
      <c r="B35" s="202" t="s">
        <v>991</v>
      </c>
      <c r="C35" s="203" t="s">
        <v>963</v>
      </c>
      <c r="D35" s="204">
        <v>157</v>
      </c>
      <c r="E35" s="205">
        <v>0.44</v>
      </c>
      <c r="F35" s="205">
        <v>2.2727272727272729</v>
      </c>
      <c r="G35" s="205">
        <v>8.08</v>
      </c>
      <c r="H35" s="206">
        <v>144912</v>
      </c>
      <c r="I35" s="208">
        <v>0.3</v>
      </c>
      <c r="J35" s="208">
        <v>0.25</v>
      </c>
      <c r="K35" s="205">
        <v>8</v>
      </c>
      <c r="L35" s="207">
        <v>200</v>
      </c>
      <c r="M35" s="114"/>
    </row>
    <row r="36" spans="2:13" x14ac:dyDescent="0.3">
      <c r="B36" s="202" t="s">
        <v>992</v>
      </c>
      <c r="C36" s="203" t="s">
        <v>965</v>
      </c>
      <c r="D36" s="204">
        <v>260</v>
      </c>
      <c r="E36" s="205">
        <v>0.14499999999999999</v>
      </c>
      <c r="F36" s="205">
        <v>6.8965517241379315</v>
      </c>
      <c r="G36" s="205">
        <v>18.010000000000002</v>
      </c>
      <c r="H36" s="206">
        <v>322137</v>
      </c>
      <c r="I36" s="208">
        <v>0.3</v>
      </c>
      <c r="J36" s="208">
        <v>0.25</v>
      </c>
      <c r="K36" s="205">
        <v>8</v>
      </c>
      <c r="L36" s="207">
        <v>200</v>
      </c>
      <c r="M36" s="114"/>
    </row>
    <row r="37" spans="2:13" x14ac:dyDescent="0.3">
      <c r="B37" s="202" t="s">
        <v>993</v>
      </c>
      <c r="C37" s="203" t="s">
        <v>966</v>
      </c>
      <c r="D37" s="204">
        <v>250</v>
      </c>
      <c r="E37" s="205">
        <v>0.27700000000000002</v>
      </c>
      <c r="F37" s="205">
        <v>3.6101083032490973</v>
      </c>
      <c r="G37" s="205">
        <v>12.86</v>
      </c>
      <c r="H37" s="206">
        <v>261825</v>
      </c>
      <c r="I37" s="208">
        <v>0.3</v>
      </c>
      <c r="J37" s="208">
        <v>0.25</v>
      </c>
      <c r="K37" s="205">
        <v>8</v>
      </c>
      <c r="L37" s="207">
        <v>200</v>
      </c>
      <c r="M37" s="114"/>
    </row>
    <row r="38" spans="2:13" x14ac:dyDescent="0.3">
      <c r="B38" s="202" t="s">
        <v>993</v>
      </c>
      <c r="C38" s="203" t="s">
        <v>903</v>
      </c>
      <c r="D38" s="204">
        <v>325</v>
      </c>
      <c r="E38" s="205">
        <v>0.27700000000000002</v>
      </c>
      <c r="F38" s="205">
        <v>3.6101083032490973</v>
      </c>
      <c r="G38" s="205">
        <v>16.72</v>
      </c>
      <c r="H38" s="206">
        <v>311088</v>
      </c>
      <c r="I38" s="208">
        <v>0.3</v>
      </c>
      <c r="J38" s="208">
        <v>0.25</v>
      </c>
      <c r="K38" s="205">
        <v>8</v>
      </c>
      <c r="L38" s="207">
        <v>200</v>
      </c>
      <c r="M38" s="114"/>
    </row>
    <row r="39" spans="2:13" x14ac:dyDescent="0.3">
      <c r="B39" s="202" t="s">
        <v>994</v>
      </c>
      <c r="C39" s="203" t="s">
        <v>967</v>
      </c>
      <c r="D39" s="204">
        <v>255</v>
      </c>
      <c r="E39" s="205">
        <v>0.218</v>
      </c>
      <c r="F39" s="205">
        <v>4.5871559633027523</v>
      </c>
      <c r="G39" s="205">
        <v>13.12</v>
      </c>
      <c r="H39" s="206">
        <v>268000</v>
      </c>
      <c r="I39" s="208">
        <v>0.3</v>
      </c>
      <c r="J39" s="208">
        <v>0.25</v>
      </c>
      <c r="K39" s="205">
        <v>8</v>
      </c>
      <c r="L39" s="207">
        <v>200</v>
      </c>
      <c r="M39" s="114"/>
    </row>
    <row r="40" spans="2:13" x14ac:dyDescent="0.3">
      <c r="B40" s="202" t="s">
        <v>994</v>
      </c>
      <c r="C40" s="203" t="s">
        <v>903</v>
      </c>
      <c r="D40" s="204">
        <v>325</v>
      </c>
      <c r="E40" s="205">
        <v>0.218</v>
      </c>
      <c r="F40" s="205">
        <v>4.5871559633027523</v>
      </c>
      <c r="G40" s="205">
        <v>18.010000000000002</v>
      </c>
      <c r="H40" s="206">
        <v>351000</v>
      </c>
      <c r="I40" s="208">
        <v>0.3</v>
      </c>
      <c r="J40" s="208">
        <v>0.25</v>
      </c>
      <c r="K40" s="205">
        <v>8</v>
      </c>
      <c r="L40" s="207">
        <v>200</v>
      </c>
      <c r="M40" s="114"/>
    </row>
    <row r="41" spans="2:13" x14ac:dyDescent="0.3">
      <c r="B41" s="202" t="s">
        <v>995</v>
      </c>
      <c r="C41" s="203" t="s">
        <v>967</v>
      </c>
      <c r="D41" s="204">
        <v>255</v>
      </c>
      <c r="E41" s="205">
        <v>0.221</v>
      </c>
      <c r="F41" s="205">
        <v>4.5248868778280542</v>
      </c>
      <c r="G41" s="205">
        <v>13.12</v>
      </c>
      <c r="H41" s="206">
        <v>285303</v>
      </c>
      <c r="I41" s="208">
        <v>0.3</v>
      </c>
      <c r="J41" s="208">
        <v>0.25</v>
      </c>
      <c r="K41" s="205">
        <v>8</v>
      </c>
      <c r="L41" s="207">
        <v>200</v>
      </c>
      <c r="M41" s="114"/>
    </row>
    <row r="42" spans="2:13" x14ac:dyDescent="0.3">
      <c r="B42" s="202" t="s">
        <v>996</v>
      </c>
      <c r="C42" s="203" t="s">
        <v>966</v>
      </c>
      <c r="D42" s="204">
        <v>250</v>
      </c>
      <c r="E42" s="205">
        <v>0.17499999999999999</v>
      </c>
      <c r="F42" s="205">
        <v>5.7142857142857144</v>
      </c>
      <c r="G42" s="205">
        <v>12.86</v>
      </c>
      <c r="H42" s="206">
        <v>290471</v>
      </c>
      <c r="I42" s="208">
        <v>0.3</v>
      </c>
      <c r="J42" s="208">
        <v>0.25</v>
      </c>
      <c r="K42" s="205">
        <v>8</v>
      </c>
      <c r="L42" s="207">
        <v>200</v>
      </c>
      <c r="M42" s="114"/>
    </row>
    <row r="43" spans="2:13" x14ac:dyDescent="0.3">
      <c r="B43" s="202" t="s">
        <v>997</v>
      </c>
      <c r="C43" s="203" t="s">
        <v>974</v>
      </c>
      <c r="D43" s="204">
        <v>330</v>
      </c>
      <c r="E43" s="205">
        <v>0.14499999999999999</v>
      </c>
      <c r="F43" s="205">
        <v>6.8965517241379315</v>
      </c>
      <c r="G43" s="205">
        <v>18.010000000000002</v>
      </c>
      <c r="H43" s="206">
        <v>465000</v>
      </c>
      <c r="I43" s="208">
        <v>0.3</v>
      </c>
      <c r="J43" s="208">
        <v>0.25</v>
      </c>
      <c r="K43" s="205">
        <v>8</v>
      </c>
      <c r="L43" s="207">
        <v>200</v>
      </c>
      <c r="M43" s="114"/>
    </row>
    <row r="44" spans="2:13" x14ac:dyDescent="0.3">
      <c r="B44" s="202" t="s">
        <v>998</v>
      </c>
      <c r="C44" s="203" t="s">
        <v>16</v>
      </c>
      <c r="D44" s="204"/>
      <c r="E44" s="205">
        <v>0.3</v>
      </c>
      <c r="F44" s="205">
        <v>3.3333333333333335</v>
      </c>
      <c r="G44" s="205">
        <v>8.6</v>
      </c>
      <c r="H44" s="206">
        <v>165000</v>
      </c>
      <c r="I44" s="171">
        <v>0.3</v>
      </c>
      <c r="J44" s="172">
        <v>0.25</v>
      </c>
      <c r="K44" s="205">
        <v>10</v>
      </c>
      <c r="L44" s="207">
        <v>300</v>
      </c>
      <c r="M44" s="114"/>
    </row>
    <row r="45" spans="2:13" x14ac:dyDescent="0.3">
      <c r="B45" s="202" t="s">
        <v>999</v>
      </c>
      <c r="C45" s="203" t="s">
        <v>16</v>
      </c>
      <c r="D45" s="204"/>
      <c r="E45" s="205">
        <v>0.21</v>
      </c>
      <c r="F45" s="205">
        <v>4.7619047619047619</v>
      </c>
      <c r="G45" s="205">
        <v>7.1</v>
      </c>
      <c r="H45" s="206">
        <v>150000</v>
      </c>
      <c r="I45" s="171">
        <v>0.3</v>
      </c>
      <c r="J45" s="172">
        <v>0.25</v>
      </c>
      <c r="K45" s="205">
        <v>10</v>
      </c>
      <c r="L45" s="207">
        <v>300</v>
      </c>
      <c r="M45" s="114"/>
    </row>
    <row r="46" spans="2:13" x14ac:dyDescent="0.3">
      <c r="B46" s="202" t="s">
        <v>1000</v>
      </c>
      <c r="C46" s="203" t="s">
        <v>16</v>
      </c>
      <c r="D46" s="204"/>
      <c r="E46" s="205">
        <v>3.7999999999999999E-2</v>
      </c>
      <c r="F46" s="205">
        <v>26.315789473684212</v>
      </c>
      <c r="G46" s="205">
        <v>2.57</v>
      </c>
      <c r="H46" s="206">
        <v>30768</v>
      </c>
      <c r="I46" s="171">
        <v>0.3</v>
      </c>
      <c r="J46" s="172">
        <v>0.15</v>
      </c>
      <c r="K46" s="205">
        <v>8</v>
      </c>
      <c r="L46" s="207">
        <v>350</v>
      </c>
      <c r="M46" s="114"/>
    </row>
    <row r="47" spans="2:13" x14ac:dyDescent="0.3">
      <c r="B47" s="167" t="s">
        <v>660</v>
      </c>
      <c r="C47" s="161" t="s">
        <v>16</v>
      </c>
      <c r="D47" s="168"/>
      <c r="E47" s="168" t="s">
        <v>705</v>
      </c>
      <c r="F47" s="168">
        <v>5.8034937032093321</v>
      </c>
      <c r="G47" s="175" t="s">
        <v>891</v>
      </c>
      <c r="H47" s="170">
        <v>536000</v>
      </c>
      <c r="I47" s="171">
        <v>0.3</v>
      </c>
      <c r="J47" s="172">
        <v>0.25</v>
      </c>
      <c r="K47" s="176" t="s">
        <v>676</v>
      </c>
      <c r="L47" s="177" t="s">
        <v>703</v>
      </c>
      <c r="M47" s="114"/>
    </row>
    <row r="48" spans="2:13" x14ac:dyDescent="0.3">
      <c r="B48" s="167" t="s">
        <v>661</v>
      </c>
      <c r="C48" s="161" t="s">
        <v>16</v>
      </c>
      <c r="D48" s="168"/>
      <c r="E48" s="168" t="s">
        <v>707</v>
      </c>
      <c r="F48" s="168">
        <v>4.5819014891179837</v>
      </c>
      <c r="G48" s="175" t="s">
        <v>892</v>
      </c>
      <c r="H48" s="170">
        <v>764000</v>
      </c>
      <c r="I48" s="171">
        <v>0.3</v>
      </c>
      <c r="J48" s="172">
        <v>0.25</v>
      </c>
      <c r="K48" s="176" t="s">
        <v>676</v>
      </c>
      <c r="L48" s="177" t="s">
        <v>703</v>
      </c>
      <c r="M48" s="114"/>
    </row>
    <row r="49" spans="2:13" x14ac:dyDescent="0.3">
      <c r="B49" s="167" t="s">
        <v>662</v>
      </c>
      <c r="C49" s="181" t="s">
        <v>16</v>
      </c>
      <c r="D49" s="183"/>
      <c r="E49" s="169" t="s">
        <v>706</v>
      </c>
      <c r="F49" s="169">
        <v>3.8792769027853207</v>
      </c>
      <c r="G49" s="184" t="s">
        <v>891</v>
      </c>
      <c r="H49" s="170">
        <v>536000</v>
      </c>
      <c r="I49" s="171">
        <v>0.3</v>
      </c>
      <c r="J49" s="172">
        <v>0.25</v>
      </c>
      <c r="K49" s="176" t="s">
        <v>676</v>
      </c>
      <c r="L49" s="177" t="s">
        <v>703</v>
      </c>
      <c r="M49" s="114"/>
    </row>
    <row r="50" spans="2:13" x14ac:dyDescent="0.3">
      <c r="B50" s="167" t="s">
        <v>52</v>
      </c>
      <c r="C50" s="181" t="s">
        <v>16</v>
      </c>
      <c r="D50" s="183"/>
      <c r="E50" s="169" t="s">
        <v>705</v>
      </c>
      <c r="F50" s="169">
        <v>5.8034937032093321</v>
      </c>
      <c r="G50" s="184" t="s">
        <v>892</v>
      </c>
      <c r="H50" s="170">
        <v>765000</v>
      </c>
      <c r="I50" s="171">
        <v>0.3</v>
      </c>
      <c r="J50" s="172">
        <v>0.25</v>
      </c>
      <c r="K50" s="176" t="s">
        <v>676</v>
      </c>
      <c r="L50" s="177" t="s">
        <v>703</v>
      </c>
      <c r="M50" s="114"/>
    </row>
    <row r="51" spans="2:13" x14ac:dyDescent="0.3">
      <c r="B51" s="160" t="s">
        <v>53</v>
      </c>
      <c r="C51" s="161" t="s">
        <v>16</v>
      </c>
      <c r="D51" s="162"/>
      <c r="E51" s="178" t="s">
        <v>893</v>
      </c>
      <c r="F51" s="178">
        <v>66.181336863004631</v>
      </c>
      <c r="G51" s="178" t="s">
        <v>894</v>
      </c>
      <c r="H51" s="164">
        <v>306000</v>
      </c>
      <c r="I51" s="165">
        <v>0.3</v>
      </c>
      <c r="J51" s="165">
        <v>0.15</v>
      </c>
      <c r="K51" s="179" t="s">
        <v>676</v>
      </c>
      <c r="L51" s="180" t="s">
        <v>895</v>
      </c>
      <c r="M51" s="114"/>
    </row>
    <row r="52" spans="2:13" x14ac:dyDescent="0.3">
      <c r="B52" s="167" t="s">
        <v>55</v>
      </c>
      <c r="C52" s="161" t="s">
        <v>16</v>
      </c>
      <c r="D52" s="168"/>
      <c r="E52" s="169">
        <v>1.3220000000000001E-2</v>
      </c>
      <c r="F52" s="169">
        <v>75.642965204236006</v>
      </c>
      <c r="G52" s="163">
        <v>5.6619999999999999</v>
      </c>
      <c r="H52" s="170">
        <v>103000</v>
      </c>
      <c r="I52" s="171">
        <v>0.3</v>
      </c>
      <c r="J52" s="172">
        <v>0.15</v>
      </c>
      <c r="K52" s="173">
        <v>8</v>
      </c>
      <c r="L52" s="174">
        <v>350</v>
      </c>
      <c r="M52" s="114"/>
    </row>
    <row r="53" spans="2:13" x14ac:dyDescent="0.3">
      <c r="B53" s="160" t="s">
        <v>54</v>
      </c>
      <c r="C53" s="161" t="s">
        <v>16</v>
      </c>
      <c r="D53" s="162"/>
      <c r="E53" s="163">
        <v>1.763E-2</v>
      </c>
      <c r="F53" s="163">
        <v>56.721497447532613</v>
      </c>
      <c r="G53" s="163">
        <v>5.6619999999999999</v>
      </c>
      <c r="H53" s="164">
        <v>103000</v>
      </c>
      <c r="I53" s="165">
        <v>0.3</v>
      </c>
      <c r="J53" s="165">
        <v>0.15</v>
      </c>
      <c r="K53" s="163">
        <v>8</v>
      </c>
      <c r="L53" s="166">
        <v>350</v>
      </c>
      <c r="M53" s="114"/>
    </row>
    <row r="54" spans="2:13" x14ac:dyDescent="0.3">
      <c r="B54" s="167" t="s">
        <v>56</v>
      </c>
      <c r="C54" s="161" t="s">
        <v>16</v>
      </c>
      <c r="D54" s="168"/>
      <c r="E54" s="168" t="s">
        <v>896</v>
      </c>
      <c r="F54" s="168">
        <v>56.721497447532613</v>
      </c>
      <c r="G54" s="175">
        <v>10.29</v>
      </c>
      <c r="H54" s="170">
        <v>193000</v>
      </c>
      <c r="I54" s="171">
        <v>0.3</v>
      </c>
      <c r="J54" s="172">
        <v>0.15</v>
      </c>
      <c r="K54" s="176" t="s">
        <v>676</v>
      </c>
      <c r="L54" s="177" t="s">
        <v>895</v>
      </c>
      <c r="M54" s="114"/>
    </row>
    <row r="55" spans="2:13" x14ac:dyDescent="0.3">
      <c r="B55" s="167" t="s">
        <v>57</v>
      </c>
      <c r="C55" s="161" t="s">
        <v>16</v>
      </c>
      <c r="D55" s="168"/>
      <c r="E55" s="168" t="s">
        <v>897</v>
      </c>
      <c r="F55" s="168">
        <v>85.106382978723403</v>
      </c>
      <c r="G55" s="175">
        <v>10.29</v>
      </c>
      <c r="H55" s="170">
        <v>279000</v>
      </c>
      <c r="I55" s="171">
        <v>0.3</v>
      </c>
      <c r="J55" s="172">
        <v>0.15</v>
      </c>
      <c r="K55" s="176" t="s">
        <v>676</v>
      </c>
      <c r="L55" s="177" t="s">
        <v>895</v>
      </c>
      <c r="M55" s="114"/>
    </row>
    <row r="56" spans="2:13" x14ac:dyDescent="0.3">
      <c r="B56" s="160" t="s">
        <v>58</v>
      </c>
      <c r="C56" s="161" t="s">
        <v>16</v>
      </c>
      <c r="D56" s="162"/>
      <c r="E56" s="178" t="s">
        <v>898</v>
      </c>
      <c r="F56" s="178">
        <v>75.642965204236006</v>
      </c>
      <c r="G56" s="175">
        <v>10.29</v>
      </c>
      <c r="H56" s="164">
        <v>202000</v>
      </c>
      <c r="I56" s="165">
        <v>0.3</v>
      </c>
      <c r="J56" s="165">
        <v>0.15</v>
      </c>
      <c r="K56" s="179" t="s">
        <v>676</v>
      </c>
      <c r="L56" s="180" t="s">
        <v>895</v>
      </c>
      <c r="M56" s="114"/>
    </row>
    <row r="57" spans="2:13" x14ac:dyDescent="0.3">
      <c r="B57" s="167" t="s">
        <v>59</v>
      </c>
      <c r="C57" s="161" t="s">
        <v>16</v>
      </c>
      <c r="D57" s="168"/>
      <c r="E57" s="168" t="s">
        <v>899</v>
      </c>
      <c r="F57" s="168">
        <v>94.517958412098295</v>
      </c>
      <c r="G57" s="175" t="s">
        <v>900</v>
      </c>
      <c r="H57" s="170">
        <v>280000</v>
      </c>
      <c r="I57" s="171">
        <v>0.3</v>
      </c>
      <c r="J57" s="172">
        <v>0.15</v>
      </c>
      <c r="K57" s="176" t="s">
        <v>676</v>
      </c>
      <c r="L57" s="177" t="s">
        <v>895</v>
      </c>
      <c r="M57" s="114"/>
    </row>
    <row r="58" spans="2:13" x14ac:dyDescent="0.3">
      <c r="B58" s="160" t="s">
        <v>60</v>
      </c>
      <c r="C58" s="161" t="s">
        <v>16</v>
      </c>
      <c r="D58" s="162"/>
      <c r="E58" s="163" t="s">
        <v>898</v>
      </c>
      <c r="F58" s="163">
        <v>75.642965204236006</v>
      </c>
      <c r="G58" s="163" t="s">
        <v>890</v>
      </c>
      <c r="H58" s="164">
        <v>254000</v>
      </c>
      <c r="I58" s="165">
        <v>0.3</v>
      </c>
      <c r="J58" s="165">
        <v>0.15</v>
      </c>
      <c r="K58" s="163" t="s">
        <v>676</v>
      </c>
      <c r="L58" s="166" t="s">
        <v>895</v>
      </c>
      <c r="M58" s="114"/>
    </row>
    <row r="59" spans="2:13" x14ac:dyDescent="0.3">
      <c r="B59" s="160" t="s">
        <v>61</v>
      </c>
      <c r="C59" s="181" t="s">
        <v>16</v>
      </c>
      <c r="D59" s="182"/>
      <c r="E59" s="178">
        <v>1.4E-2</v>
      </c>
      <c r="F59" s="178">
        <v>94.517958412098295</v>
      </c>
      <c r="G59" s="178" t="s">
        <v>900</v>
      </c>
      <c r="H59" s="164">
        <v>310000</v>
      </c>
      <c r="I59" s="165">
        <v>0.3</v>
      </c>
      <c r="J59" s="165">
        <v>0.15</v>
      </c>
      <c r="K59" s="163" t="s">
        <v>676</v>
      </c>
      <c r="L59" s="166" t="s">
        <v>895</v>
      </c>
      <c r="M59" s="114"/>
    </row>
    <row r="60" spans="2:13" x14ac:dyDescent="0.3">
      <c r="B60" s="167" t="s">
        <v>62</v>
      </c>
      <c r="C60" s="161" t="s">
        <v>16</v>
      </c>
      <c r="D60" s="168"/>
      <c r="E60" s="168" t="s">
        <v>901</v>
      </c>
      <c r="F60" s="168">
        <v>113.50737797956869</v>
      </c>
      <c r="G60" s="175" t="s">
        <v>902</v>
      </c>
      <c r="H60" s="170">
        <v>334000</v>
      </c>
      <c r="I60" s="171">
        <v>0.3</v>
      </c>
      <c r="J60" s="172">
        <v>0.15</v>
      </c>
      <c r="K60" s="176" t="s">
        <v>676</v>
      </c>
      <c r="L60" s="177" t="s">
        <v>895</v>
      </c>
      <c r="M60" s="114"/>
    </row>
    <row r="61" spans="2:13" x14ac:dyDescent="0.3">
      <c r="B61" s="167" t="s">
        <v>491</v>
      </c>
      <c r="C61" s="161" t="s">
        <v>16</v>
      </c>
      <c r="D61" s="168"/>
      <c r="E61" s="168">
        <v>0.25</v>
      </c>
      <c r="F61" s="168">
        <v>4</v>
      </c>
      <c r="G61" s="175">
        <v>4.7</v>
      </c>
      <c r="H61" s="170">
        <v>30000</v>
      </c>
      <c r="I61" s="171">
        <v>0.1</v>
      </c>
      <c r="J61" s="172">
        <v>0.12</v>
      </c>
      <c r="K61" s="176">
        <v>12</v>
      </c>
      <c r="L61" s="177">
        <v>120</v>
      </c>
      <c r="M61" s="114"/>
    </row>
    <row r="62" spans="2:13" x14ac:dyDescent="0.3">
      <c r="B62" s="167" t="s">
        <v>488</v>
      </c>
      <c r="C62" s="161" t="s">
        <v>16</v>
      </c>
      <c r="D62" s="168"/>
      <c r="E62" s="168">
        <v>0.30030000000000001</v>
      </c>
      <c r="F62" s="168">
        <v>3.33000333000333</v>
      </c>
      <c r="G62" s="175">
        <v>7</v>
      </c>
      <c r="H62" s="170">
        <v>150000</v>
      </c>
      <c r="I62" s="171">
        <v>0.1</v>
      </c>
      <c r="J62" s="172">
        <v>0.1</v>
      </c>
      <c r="K62" s="176">
        <v>10</v>
      </c>
      <c r="L62" s="177">
        <v>425</v>
      </c>
      <c r="M62" s="114"/>
    </row>
    <row r="63" spans="2:13" x14ac:dyDescent="0.3">
      <c r="B63" s="167" t="s">
        <v>487</v>
      </c>
      <c r="C63" s="181" t="s">
        <v>16</v>
      </c>
      <c r="D63" s="183"/>
      <c r="E63" s="169">
        <v>0.38800000000000001</v>
      </c>
      <c r="F63" s="169">
        <v>2.5773195876288657</v>
      </c>
      <c r="G63" s="184">
        <v>8</v>
      </c>
      <c r="H63" s="170">
        <v>210000</v>
      </c>
      <c r="I63" s="171">
        <v>0.1</v>
      </c>
      <c r="J63" s="172">
        <v>0.12</v>
      </c>
      <c r="K63" s="173">
        <v>12</v>
      </c>
      <c r="L63" s="174">
        <v>400</v>
      </c>
      <c r="M63" s="114"/>
    </row>
    <row r="64" spans="2:13" x14ac:dyDescent="0.3">
      <c r="B64" s="167" t="s">
        <v>486</v>
      </c>
      <c r="C64" s="181" t="s">
        <v>16</v>
      </c>
      <c r="D64" s="183"/>
      <c r="E64" s="169">
        <v>0.59880199999999995</v>
      </c>
      <c r="F64" s="169">
        <v>1.6700011022007275</v>
      </c>
      <c r="G64" s="184">
        <v>5.0999999999999996</v>
      </c>
      <c r="H64" s="170">
        <v>85000</v>
      </c>
      <c r="I64" s="171">
        <v>0.1</v>
      </c>
      <c r="J64" s="172">
        <v>0.1</v>
      </c>
      <c r="K64" s="176">
        <v>10</v>
      </c>
      <c r="L64" s="177">
        <v>425</v>
      </c>
      <c r="M64" s="114"/>
    </row>
    <row r="65" spans="2:13" x14ac:dyDescent="0.3">
      <c r="B65" s="167" t="s">
        <v>489</v>
      </c>
      <c r="C65" s="181" t="s">
        <v>16</v>
      </c>
      <c r="D65" s="183"/>
      <c r="E65" s="169">
        <v>0.7</v>
      </c>
      <c r="F65" s="169">
        <v>1.4285714285714286</v>
      </c>
      <c r="G65" s="184">
        <v>12</v>
      </c>
      <c r="H65" s="170">
        <v>290000</v>
      </c>
      <c r="I65" s="171">
        <v>0.12</v>
      </c>
      <c r="J65" s="172">
        <v>1</v>
      </c>
      <c r="K65" s="173">
        <v>10</v>
      </c>
      <c r="L65" s="174">
        <v>750</v>
      </c>
      <c r="M65" s="114"/>
    </row>
    <row r="66" spans="2:13" x14ac:dyDescent="0.3">
      <c r="B66" s="167" t="s">
        <v>485</v>
      </c>
      <c r="C66" s="181" t="s">
        <v>16</v>
      </c>
      <c r="D66" s="183"/>
      <c r="E66" s="169">
        <v>0.875</v>
      </c>
      <c r="F66" s="169">
        <v>1.1428571428571428</v>
      </c>
      <c r="G66" s="184">
        <v>6.8</v>
      </c>
      <c r="H66" s="170">
        <v>115000</v>
      </c>
      <c r="I66" s="171">
        <v>0.1</v>
      </c>
      <c r="J66" s="172">
        <v>0.12</v>
      </c>
      <c r="K66" s="173">
        <v>12</v>
      </c>
      <c r="L66" s="174">
        <v>400</v>
      </c>
      <c r="M66" s="114"/>
    </row>
    <row r="67" spans="2:13" x14ac:dyDescent="0.3">
      <c r="B67" s="167" t="s">
        <v>490</v>
      </c>
      <c r="C67" s="181" t="s">
        <v>16</v>
      </c>
      <c r="D67" s="183"/>
      <c r="E67" s="169">
        <v>1</v>
      </c>
      <c r="F67" s="169">
        <v>1</v>
      </c>
      <c r="G67" s="184">
        <v>7</v>
      </c>
      <c r="H67" s="170">
        <v>45000</v>
      </c>
      <c r="I67" s="171">
        <v>0.1</v>
      </c>
      <c r="J67" s="172">
        <v>0.1</v>
      </c>
      <c r="K67" s="173">
        <v>10</v>
      </c>
      <c r="L67" s="174">
        <v>400</v>
      </c>
      <c r="M67" s="114"/>
    </row>
    <row r="68" spans="2:13" x14ac:dyDescent="0.3">
      <c r="B68" s="54" t="s">
        <v>548</v>
      </c>
      <c r="C68" s="78" t="s">
        <v>16</v>
      </c>
      <c r="D68" s="157"/>
      <c r="E68" s="72">
        <v>1</v>
      </c>
      <c r="F68" s="72">
        <v>1</v>
      </c>
      <c r="G68" s="72">
        <v>3</v>
      </c>
      <c r="H68" s="119">
        <v>38000</v>
      </c>
      <c r="I68" s="120">
        <v>0.1</v>
      </c>
      <c r="J68" s="120">
        <v>0.5</v>
      </c>
      <c r="K68" s="121">
        <v>10</v>
      </c>
      <c r="L68" s="122">
        <v>400</v>
      </c>
      <c r="M68" s="114"/>
    </row>
    <row r="69" spans="2:13" x14ac:dyDescent="0.3">
      <c r="B69" s="160" t="s">
        <v>547</v>
      </c>
      <c r="C69" s="181" t="s">
        <v>16</v>
      </c>
      <c r="D69" s="182"/>
      <c r="E69" s="178">
        <v>1</v>
      </c>
      <c r="F69" s="178">
        <v>1</v>
      </c>
      <c r="G69" s="178">
        <v>2.5</v>
      </c>
      <c r="H69" s="164">
        <v>25000</v>
      </c>
      <c r="I69" s="165">
        <v>0.1</v>
      </c>
      <c r="J69" s="165">
        <v>0.45</v>
      </c>
      <c r="K69" s="179">
        <v>5</v>
      </c>
      <c r="L69" s="180">
        <v>800</v>
      </c>
      <c r="M69" s="114"/>
    </row>
    <row r="70" spans="2:13" x14ac:dyDescent="0.3">
      <c r="B70" s="54" t="s">
        <v>549</v>
      </c>
      <c r="C70" s="77" t="s">
        <v>16</v>
      </c>
      <c r="D70" s="158"/>
      <c r="E70" s="72">
        <v>1</v>
      </c>
      <c r="F70" s="72">
        <v>1</v>
      </c>
      <c r="G70" s="72">
        <v>3.7</v>
      </c>
      <c r="H70" s="119">
        <v>50000</v>
      </c>
      <c r="I70" s="120">
        <v>0.1</v>
      </c>
      <c r="J70" s="120">
        <v>0.5</v>
      </c>
      <c r="K70" s="121">
        <v>10</v>
      </c>
      <c r="L70" s="122">
        <v>400</v>
      </c>
      <c r="M70" s="114"/>
    </row>
    <row r="71" spans="2:13" x14ac:dyDescent="0.3">
      <c r="B71" s="54" t="s">
        <v>550</v>
      </c>
      <c r="C71" s="77" t="s">
        <v>16</v>
      </c>
      <c r="D71" s="158"/>
      <c r="E71" s="72">
        <v>1</v>
      </c>
      <c r="F71" s="72">
        <v>1</v>
      </c>
      <c r="G71" s="72">
        <v>5</v>
      </c>
      <c r="H71" s="119">
        <v>125000</v>
      </c>
      <c r="I71" s="120">
        <v>0.1</v>
      </c>
      <c r="J71" s="120">
        <v>1</v>
      </c>
      <c r="K71" s="121">
        <v>12</v>
      </c>
      <c r="L71" s="122">
        <v>100</v>
      </c>
      <c r="M71" s="114"/>
    </row>
    <row r="72" spans="2:13" x14ac:dyDescent="0.3">
      <c r="B72" s="54" t="s">
        <v>606</v>
      </c>
      <c r="C72" s="77" t="s">
        <v>16</v>
      </c>
      <c r="D72" s="158"/>
      <c r="E72" s="72">
        <v>5.2880000000000003E-2</v>
      </c>
      <c r="F72" s="72">
        <v>18.910741301059002</v>
      </c>
      <c r="G72" s="72">
        <v>0.7</v>
      </c>
      <c r="H72" s="119">
        <v>8830</v>
      </c>
      <c r="I72" s="120">
        <v>0.3</v>
      </c>
      <c r="J72" s="120">
        <v>0.25</v>
      </c>
      <c r="K72" s="121">
        <v>8</v>
      </c>
      <c r="L72" s="122">
        <v>200</v>
      </c>
      <c r="M72" s="114"/>
    </row>
    <row r="73" spans="2:13" x14ac:dyDescent="0.3">
      <c r="B73" s="54" t="s">
        <v>607</v>
      </c>
      <c r="C73" s="77" t="s">
        <v>16</v>
      </c>
      <c r="D73" s="158"/>
      <c r="E73" s="72">
        <v>0.1706</v>
      </c>
      <c r="F73" s="72">
        <v>5.8616647127784285</v>
      </c>
      <c r="G73" s="72">
        <v>0.5</v>
      </c>
      <c r="H73" s="119">
        <v>8750</v>
      </c>
      <c r="I73" s="120">
        <v>0.3</v>
      </c>
      <c r="J73" s="120">
        <v>0.25</v>
      </c>
      <c r="K73" s="121">
        <v>8</v>
      </c>
      <c r="L73" s="122">
        <v>200</v>
      </c>
      <c r="M73" s="114"/>
    </row>
    <row r="74" spans="2:13" ht="15" thickBot="1" x14ac:dyDescent="0.35">
      <c r="B74" s="268" t="s">
        <v>608</v>
      </c>
      <c r="C74" s="269"/>
      <c r="D74" s="270"/>
      <c r="E74" s="271">
        <v>0.2</v>
      </c>
      <c r="F74" s="271">
        <v>5</v>
      </c>
      <c r="G74" s="271">
        <v>1</v>
      </c>
      <c r="H74" s="272">
        <v>8750</v>
      </c>
      <c r="I74" s="273">
        <v>0.35</v>
      </c>
      <c r="J74" s="273">
        <v>0.2</v>
      </c>
      <c r="K74" s="271">
        <v>8</v>
      </c>
      <c r="L74" s="274">
        <v>100</v>
      </c>
      <c r="M74" s="114"/>
    </row>
    <row r="75" spans="2:13" ht="15.6" thickTop="1" thickBot="1" x14ac:dyDescent="0.35">
      <c r="B75" s="278" t="s">
        <v>1064</v>
      </c>
      <c r="C75" s="279"/>
      <c r="D75" s="280"/>
      <c r="E75" s="280"/>
      <c r="F75" s="280"/>
      <c r="G75" s="280"/>
      <c r="H75" s="281"/>
      <c r="I75" s="282"/>
      <c r="J75" s="282"/>
      <c r="K75" s="280"/>
      <c r="L75" s="280"/>
      <c r="M75" s="114"/>
    </row>
    <row r="76" spans="2:13" ht="15" thickTop="1" x14ac:dyDescent="0.3">
      <c r="B76" s="275" t="s">
        <v>1065</v>
      </c>
      <c r="C76" s="76"/>
      <c r="D76" s="276"/>
      <c r="E76" s="148"/>
      <c r="F76" s="148"/>
      <c r="G76" s="148"/>
      <c r="H76" s="149"/>
      <c r="I76" s="150"/>
      <c r="J76" s="150"/>
      <c r="K76" s="151"/>
      <c r="L76" s="152"/>
      <c r="M76" s="1"/>
    </row>
    <row r="77" spans="2:13" x14ac:dyDescent="0.3">
      <c r="B77" s="202" t="s">
        <v>961</v>
      </c>
      <c r="C77" s="203" t="s">
        <v>960</v>
      </c>
      <c r="D77" s="204">
        <v>70</v>
      </c>
      <c r="E77" s="205"/>
      <c r="F77" s="205"/>
      <c r="G77" s="205">
        <v>5</v>
      </c>
      <c r="H77" s="206">
        <v>73000</v>
      </c>
      <c r="I77" s="165">
        <v>0.35</v>
      </c>
      <c r="J77" s="165">
        <v>0.2</v>
      </c>
      <c r="K77" s="205">
        <v>8</v>
      </c>
      <c r="L77" s="207">
        <v>150</v>
      </c>
    </row>
    <row r="78" spans="2:13" x14ac:dyDescent="0.3">
      <c r="B78" s="167" t="s">
        <v>952</v>
      </c>
      <c r="C78" s="161" t="s">
        <v>953</v>
      </c>
      <c r="D78" s="162">
        <v>240</v>
      </c>
      <c r="E78" s="168"/>
      <c r="F78" s="168"/>
      <c r="G78" s="175">
        <v>12.35</v>
      </c>
      <c r="H78" s="170">
        <v>161548</v>
      </c>
      <c r="I78" s="171">
        <v>0.3</v>
      </c>
      <c r="J78" s="172">
        <v>0.25</v>
      </c>
      <c r="K78" s="176">
        <v>8</v>
      </c>
      <c r="L78" s="177">
        <v>300</v>
      </c>
    </row>
    <row r="79" spans="2:13" x14ac:dyDescent="0.3">
      <c r="B79" s="167" t="s">
        <v>955</v>
      </c>
      <c r="C79" s="161" t="s">
        <v>954</v>
      </c>
      <c r="D79" s="162">
        <v>275</v>
      </c>
      <c r="E79" s="168"/>
      <c r="F79" s="168"/>
      <c r="G79" s="175">
        <v>14.15</v>
      </c>
      <c r="H79" s="170">
        <v>328000</v>
      </c>
      <c r="I79" s="171">
        <v>0.3</v>
      </c>
      <c r="J79" s="172">
        <v>0.25</v>
      </c>
      <c r="K79" s="176" t="s">
        <v>676</v>
      </c>
      <c r="L79" s="177" t="s">
        <v>694</v>
      </c>
    </row>
    <row r="80" spans="2:13" x14ac:dyDescent="0.3">
      <c r="B80" s="167" t="s">
        <v>957</v>
      </c>
      <c r="C80" s="161" t="s">
        <v>956</v>
      </c>
      <c r="D80" s="162">
        <v>295</v>
      </c>
      <c r="E80" s="168"/>
      <c r="F80" s="168"/>
      <c r="G80" s="175">
        <v>15.18</v>
      </c>
      <c r="H80" s="170">
        <v>218222</v>
      </c>
      <c r="I80" s="171">
        <v>0.3</v>
      </c>
      <c r="J80" s="172">
        <v>0.25</v>
      </c>
      <c r="K80" s="176" t="s">
        <v>676</v>
      </c>
      <c r="L80" s="177" t="s">
        <v>694</v>
      </c>
    </row>
    <row r="81" spans="2:12" x14ac:dyDescent="0.3">
      <c r="B81" s="167" t="s">
        <v>654</v>
      </c>
      <c r="C81" s="161" t="s">
        <v>903</v>
      </c>
      <c r="D81" s="162">
        <v>325</v>
      </c>
      <c r="E81" s="168"/>
      <c r="F81" s="168"/>
      <c r="G81" s="175" t="s">
        <v>904</v>
      </c>
      <c r="H81" s="170">
        <v>355000</v>
      </c>
      <c r="I81" s="171">
        <v>0.3</v>
      </c>
      <c r="J81" s="172">
        <v>0.25</v>
      </c>
      <c r="K81" s="176" t="s">
        <v>676</v>
      </c>
      <c r="L81" s="177" t="s">
        <v>694</v>
      </c>
    </row>
    <row r="82" spans="2:12" x14ac:dyDescent="0.3">
      <c r="B82" s="167" t="s">
        <v>958</v>
      </c>
      <c r="C82" s="161" t="s">
        <v>959</v>
      </c>
      <c r="D82" s="162">
        <v>370</v>
      </c>
      <c r="E82" s="168"/>
      <c r="F82" s="168"/>
      <c r="G82" s="175">
        <v>19.04</v>
      </c>
      <c r="H82" s="170">
        <v>354000</v>
      </c>
      <c r="I82" s="171">
        <v>0.3</v>
      </c>
      <c r="J82" s="172">
        <v>0.25</v>
      </c>
      <c r="K82" s="176" t="s">
        <v>676</v>
      </c>
      <c r="L82" s="177" t="s">
        <v>694</v>
      </c>
    </row>
    <row r="83" spans="2:12" x14ac:dyDescent="0.3">
      <c r="B83" s="167" t="s">
        <v>656</v>
      </c>
      <c r="C83" s="161" t="s">
        <v>905</v>
      </c>
      <c r="D83" s="162">
        <v>425</v>
      </c>
      <c r="E83" s="168"/>
      <c r="F83" s="168"/>
      <c r="G83" s="175" t="s">
        <v>906</v>
      </c>
      <c r="H83" s="170">
        <v>413000</v>
      </c>
      <c r="I83" s="171">
        <v>0.3</v>
      </c>
      <c r="J83" s="172">
        <v>0.25</v>
      </c>
      <c r="K83" s="176" t="s">
        <v>676</v>
      </c>
      <c r="L83" s="177" t="s">
        <v>694</v>
      </c>
    </row>
    <row r="84" spans="2:12" x14ac:dyDescent="0.3">
      <c r="B84" s="167" t="s">
        <v>657</v>
      </c>
      <c r="C84" s="161" t="s">
        <v>907</v>
      </c>
      <c r="D84" s="162">
        <v>475</v>
      </c>
      <c r="E84" s="168"/>
      <c r="F84" s="168"/>
      <c r="G84" s="175" t="s">
        <v>908</v>
      </c>
      <c r="H84" s="170">
        <v>427000</v>
      </c>
      <c r="I84" s="171">
        <v>0.3</v>
      </c>
      <c r="J84" s="172">
        <v>0.25</v>
      </c>
      <c r="K84" s="176" t="s">
        <v>676</v>
      </c>
      <c r="L84" s="177" t="s">
        <v>694</v>
      </c>
    </row>
    <row r="85" spans="2:12" x14ac:dyDescent="0.3">
      <c r="B85" s="167" t="s">
        <v>63</v>
      </c>
      <c r="C85" s="161" t="s">
        <v>566</v>
      </c>
      <c r="D85" s="162">
        <v>30</v>
      </c>
      <c r="E85" s="168"/>
      <c r="F85" s="168"/>
      <c r="G85" s="175" t="s">
        <v>909</v>
      </c>
      <c r="H85" s="170">
        <v>28300</v>
      </c>
      <c r="I85" s="171">
        <v>0.4</v>
      </c>
      <c r="J85" s="172">
        <v>0.15</v>
      </c>
      <c r="K85" s="176" t="s">
        <v>676</v>
      </c>
      <c r="L85" s="177" t="s">
        <v>910</v>
      </c>
    </row>
    <row r="86" spans="2:12" x14ac:dyDescent="0.3">
      <c r="B86" s="167" t="s">
        <v>64</v>
      </c>
      <c r="C86" s="161" t="s">
        <v>566</v>
      </c>
      <c r="D86" s="162">
        <v>30</v>
      </c>
      <c r="E86" s="168"/>
      <c r="F86" s="168"/>
      <c r="G86" s="175" t="s">
        <v>909</v>
      </c>
      <c r="H86" s="170">
        <v>20000</v>
      </c>
      <c r="I86" s="171">
        <v>0.4</v>
      </c>
      <c r="J86" s="172">
        <v>0.15</v>
      </c>
      <c r="K86" s="176" t="s">
        <v>676</v>
      </c>
      <c r="L86" s="177" t="s">
        <v>910</v>
      </c>
    </row>
    <row r="87" spans="2:12" x14ac:dyDescent="0.3">
      <c r="B87" s="167" t="s">
        <v>65</v>
      </c>
      <c r="C87" s="161" t="s">
        <v>558</v>
      </c>
      <c r="D87" s="162">
        <v>50</v>
      </c>
      <c r="E87" s="168"/>
      <c r="F87" s="168"/>
      <c r="G87" s="175" t="s">
        <v>911</v>
      </c>
      <c r="H87" s="170">
        <v>32300</v>
      </c>
      <c r="I87" s="171">
        <v>0.4</v>
      </c>
      <c r="J87" s="172">
        <v>0.15</v>
      </c>
      <c r="K87" s="176" t="s">
        <v>676</v>
      </c>
      <c r="L87" s="177" t="s">
        <v>910</v>
      </c>
    </row>
    <row r="88" spans="2:12" x14ac:dyDescent="0.3">
      <c r="B88" s="167" t="s">
        <v>66</v>
      </c>
      <c r="C88" s="161" t="s">
        <v>567</v>
      </c>
      <c r="D88" s="162">
        <v>50</v>
      </c>
      <c r="E88" s="168"/>
      <c r="F88" s="168"/>
      <c r="G88" s="175" t="s">
        <v>911</v>
      </c>
      <c r="H88" s="170">
        <v>39500</v>
      </c>
      <c r="I88" s="171">
        <v>0.4</v>
      </c>
      <c r="J88" s="172">
        <v>0.15</v>
      </c>
      <c r="K88" s="176" t="s">
        <v>676</v>
      </c>
      <c r="L88" s="177" t="s">
        <v>910</v>
      </c>
    </row>
    <row r="89" spans="2:12" x14ac:dyDescent="0.3">
      <c r="B89" s="167" t="s">
        <v>67</v>
      </c>
      <c r="C89" s="161" t="s">
        <v>558</v>
      </c>
      <c r="D89" s="162">
        <v>50</v>
      </c>
      <c r="E89" s="168"/>
      <c r="F89" s="168"/>
      <c r="G89" s="175" t="s">
        <v>911</v>
      </c>
      <c r="H89" s="170">
        <v>21100</v>
      </c>
      <c r="I89" s="171">
        <v>0.4</v>
      </c>
      <c r="J89" s="172">
        <v>0.15</v>
      </c>
      <c r="K89" s="176" t="s">
        <v>676</v>
      </c>
      <c r="L89" s="177" t="s">
        <v>910</v>
      </c>
    </row>
    <row r="90" spans="2:12" x14ac:dyDescent="0.3">
      <c r="B90" s="167" t="s">
        <v>68</v>
      </c>
      <c r="C90" s="161" t="s">
        <v>567</v>
      </c>
      <c r="D90" s="162">
        <v>50</v>
      </c>
      <c r="E90" s="168"/>
      <c r="F90" s="168"/>
      <c r="G90" s="175" t="s">
        <v>911</v>
      </c>
      <c r="H90" s="170">
        <v>24800</v>
      </c>
      <c r="I90" s="171">
        <v>0.4</v>
      </c>
      <c r="J90" s="172">
        <v>0.15</v>
      </c>
      <c r="K90" s="176" t="s">
        <v>676</v>
      </c>
      <c r="L90" s="177" t="s">
        <v>910</v>
      </c>
    </row>
    <row r="91" spans="2:12" x14ac:dyDescent="0.3">
      <c r="B91" s="167" t="s">
        <v>69</v>
      </c>
      <c r="C91" s="161" t="s">
        <v>554</v>
      </c>
      <c r="D91" s="162">
        <v>75</v>
      </c>
      <c r="E91" s="168"/>
      <c r="F91" s="168"/>
      <c r="G91" s="175" t="s">
        <v>912</v>
      </c>
      <c r="H91" s="170">
        <v>49300</v>
      </c>
      <c r="I91" s="171">
        <v>0.4</v>
      </c>
      <c r="J91" s="172">
        <v>0.15</v>
      </c>
      <c r="K91" s="176" t="s">
        <v>676</v>
      </c>
      <c r="L91" s="177" t="s">
        <v>910</v>
      </c>
    </row>
    <row r="92" spans="2:12" x14ac:dyDescent="0.3">
      <c r="B92" s="167" t="s">
        <v>70</v>
      </c>
      <c r="C92" s="161" t="s">
        <v>564</v>
      </c>
      <c r="D92" s="162">
        <v>75</v>
      </c>
      <c r="E92" s="168"/>
      <c r="F92" s="168"/>
      <c r="G92" s="175" t="s">
        <v>912</v>
      </c>
      <c r="H92" s="170">
        <v>52500</v>
      </c>
      <c r="I92" s="171">
        <v>0.4</v>
      </c>
      <c r="J92" s="172">
        <v>0.15</v>
      </c>
      <c r="K92" s="176" t="s">
        <v>676</v>
      </c>
      <c r="L92" s="177" t="s">
        <v>910</v>
      </c>
    </row>
    <row r="93" spans="2:12" x14ac:dyDescent="0.3">
      <c r="B93" s="167" t="s">
        <v>71</v>
      </c>
      <c r="C93" s="161" t="s">
        <v>554</v>
      </c>
      <c r="D93" s="162">
        <v>75</v>
      </c>
      <c r="E93" s="168"/>
      <c r="F93" s="168"/>
      <c r="G93" s="175" t="s">
        <v>912</v>
      </c>
      <c r="H93" s="170">
        <v>33100</v>
      </c>
      <c r="I93" s="171">
        <v>0.4</v>
      </c>
      <c r="J93" s="172">
        <v>0.15</v>
      </c>
      <c r="K93" s="176" t="s">
        <v>676</v>
      </c>
      <c r="L93" s="177" t="s">
        <v>910</v>
      </c>
    </row>
    <row r="94" spans="2:12" x14ac:dyDescent="0.3">
      <c r="B94" s="167" t="s">
        <v>72</v>
      </c>
      <c r="C94" s="161" t="s">
        <v>564</v>
      </c>
      <c r="D94" s="162">
        <v>75</v>
      </c>
      <c r="E94" s="168"/>
      <c r="F94" s="168"/>
      <c r="G94" s="175" t="s">
        <v>912</v>
      </c>
      <c r="H94" s="170">
        <v>37800</v>
      </c>
      <c r="I94" s="171">
        <v>0.4</v>
      </c>
      <c r="J94" s="172">
        <v>0.15</v>
      </c>
      <c r="K94" s="176" t="s">
        <v>676</v>
      </c>
      <c r="L94" s="177" t="s">
        <v>910</v>
      </c>
    </row>
    <row r="95" spans="2:12" x14ac:dyDescent="0.3">
      <c r="B95" s="167" t="s">
        <v>73</v>
      </c>
      <c r="C95" s="161" t="s">
        <v>561</v>
      </c>
      <c r="D95" s="162">
        <v>105</v>
      </c>
      <c r="E95" s="168"/>
      <c r="F95" s="168"/>
      <c r="G95" s="175" t="s">
        <v>913</v>
      </c>
      <c r="H95" s="170">
        <v>60300</v>
      </c>
      <c r="I95" s="171">
        <v>0.4</v>
      </c>
      <c r="J95" s="172">
        <v>0.15</v>
      </c>
      <c r="K95" s="176" t="s">
        <v>676</v>
      </c>
      <c r="L95" s="177" t="s">
        <v>910</v>
      </c>
    </row>
    <row r="96" spans="2:12" x14ac:dyDescent="0.3">
      <c r="B96" s="167" t="s">
        <v>74</v>
      </c>
      <c r="C96" s="161" t="s">
        <v>568</v>
      </c>
      <c r="D96" s="162">
        <v>105</v>
      </c>
      <c r="E96" s="168"/>
      <c r="F96" s="168"/>
      <c r="G96" s="175" t="s">
        <v>913</v>
      </c>
      <c r="H96" s="170">
        <v>76100</v>
      </c>
      <c r="I96" s="171">
        <v>0.4</v>
      </c>
      <c r="J96" s="172">
        <v>0.15</v>
      </c>
      <c r="K96" s="176" t="s">
        <v>676</v>
      </c>
      <c r="L96" s="177" t="s">
        <v>910</v>
      </c>
    </row>
    <row r="97" spans="2:12" x14ac:dyDescent="0.3">
      <c r="B97" s="167" t="s">
        <v>75</v>
      </c>
      <c r="C97" s="161" t="s">
        <v>561</v>
      </c>
      <c r="D97" s="162">
        <v>105</v>
      </c>
      <c r="E97" s="168"/>
      <c r="F97" s="168"/>
      <c r="G97" s="175" t="s">
        <v>913</v>
      </c>
      <c r="H97" s="170">
        <v>60300</v>
      </c>
      <c r="I97" s="171">
        <v>0.4</v>
      </c>
      <c r="J97" s="172">
        <v>0.15</v>
      </c>
      <c r="K97" s="176" t="s">
        <v>676</v>
      </c>
      <c r="L97" s="177" t="s">
        <v>910</v>
      </c>
    </row>
    <row r="98" spans="2:12" x14ac:dyDescent="0.3">
      <c r="B98" s="167" t="s">
        <v>76</v>
      </c>
      <c r="C98" s="161" t="s">
        <v>568</v>
      </c>
      <c r="D98" s="162">
        <v>105</v>
      </c>
      <c r="E98" s="168"/>
      <c r="F98" s="168"/>
      <c r="G98" s="175" t="s">
        <v>913</v>
      </c>
      <c r="H98" s="170">
        <v>67800</v>
      </c>
      <c r="I98" s="171">
        <v>0.4</v>
      </c>
      <c r="J98" s="172">
        <v>0.15</v>
      </c>
      <c r="K98" s="176" t="s">
        <v>676</v>
      </c>
      <c r="L98" s="177" t="s">
        <v>910</v>
      </c>
    </row>
    <row r="99" spans="2:12" x14ac:dyDescent="0.3">
      <c r="B99" s="167" t="s">
        <v>77</v>
      </c>
      <c r="C99" s="161" t="s">
        <v>559</v>
      </c>
      <c r="D99" s="162">
        <v>130</v>
      </c>
      <c r="E99" s="168"/>
      <c r="F99" s="168"/>
      <c r="G99" s="175" t="s">
        <v>914</v>
      </c>
      <c r="H99" s="170">
        <v>103000</v>
      </c>
      <c r="I99" s="171">
        <v>0.4</v>
      </c>
      <c r="J99" s="172">
        <v>0.15</v>
      </c>
      <c r="K99" s="176" t="s">
        <v>676</v>
      </c>
      <c r="L99" s="177" t="s">
        <v>910</v>
      </c>
    </row>
    <row r="100" spans="2:12" x14ac:dyDescent="0.3">
      <c r="B100" s="167" t="s">
        <v>78</v>
      </c>
      <c r="C100" s="161" t="s">
        <v>563</v>
      </c>
      <c r="D100" s="162">
        <v>130</v>
      </c>
      <c r="E100" s="168"/>
      <c r="F100" s="168"/>
      <c r="G100" s="175" t="s">
        <v>914</v>
      </c>
      <c r="H100" s="170">
        <v>113000</v>
      </c>
      <c r="I100" s="171">
        <v>0.4</v>
      </c>
      <c r="J100" s="172">
        <v>0.15</v>
      </c>
      <c r="K100" s="176" t="s">
        <v>676</v>
      </c>
      <c r="L100" s="177" t="s">
        <v>910</v>
      </c>
    </row>
    <row r="101" spans="2:12" x14ac:dyDescent="0.3">
      <c r="B101" s="167" t="s">
        <v>79</v>
      </c>
      <c r="C101" s="161" t="s">
        <v>560</v>
      </c>
      <c r="D101" s="162">
        <v>150</v>
      </c>
      <c r="E101" s="168"/>
      <c r="F101" s="168"/>
      <c r="G101" s="175" t="s">
        <v>915</v>
      </c>
      <c r="H101" s="170">
        <v>108000</v>
      </c>
      <c r="I101" s="171">
        <v>0.4</v>
      </c>
      <c r="J101" s="172">
        <v>0.15</v>
      </c>
      <c r="K101" s="176" t="s">
        <v>676</v>
      </c>
      <c r="L101" s="177" t="s">
        <v>910</v>
      </c>
    </row>
    <row r="102" spans="2:12" x14ac:dyDescent="0.3">
      <c r="B102" s="167" t="s">
        <v>80</v>
      </c>
      <c r="C102" s="161" t="s">
        <v>553</v>
      </c>
      <c r="D102" s="162">
        <v>150</v>
      </c>
      <c r="E102" s="168"/>
      <c r="F102" s="168"/>
      <c r="G102" s="175" t="s">
        <v>915</v>
      </c>
      <c r="H102" s="170">
        <v>131000</v>
      </c>
      <c r="I102" s="171">
        <v>0.4</v>
      </c>
      <c r="J102" s="172">
        <v>0.15</v>
      </c>
      <c r="K102" s="176" t="s">
        <v>676</v>
      </c>
      <c r="L102" s="177" t="s">
        <v>910</v>
      </c>
    </row>
    <row r="103" spans="2:12" x14ac:dyDescent="0.3">
      <c r="B103" s="167" t="s">
        <v>936</v>
      </c>
      <c r="C103" s="161" t="s">
        <v>937</v>
      </c>
      <c r="D103" s="162">
        <v>170</v>
      </c>
      <c r="E103" s="168"/>
      <c r="F103" s="168"/>
      <c r="G103" s="175" t="s">
        <v>916</v>
      </c>
      <c r="H103" s="170">
        <v>156000</v>
      </c>
      <c r="I103" s="171">
        <v>0.35000000000000003</v>
      </c>
      <c r="J103" s="172">
        <v>0.15</v>
      </c>
      <c r="K103" s="176" t="s">
        <v>676</v>
      </c>
      <c r="L103" s="177" t="s">
        <v>910</v>
      </c>
    </row>
    <row r="104" spans="2:12" x14ac:dyDescent="0.3">
      <c r="B104" s="167" t="s">
        <v>81</v>
      </c>
      <c r="C104" s="161" t="s">
        <v>556</v>
      </c>
      <c r="D104" s="162">
        <v>170</v>
      </c>
      <c r="E104" s="168"/>
      <c r="F104" s="168"/>
      <c r="G104" s="175" t="s">
        <v>916</v>
      </c>
      <c r="H104" s="170">
        <v>153000</v>
      </c>
      <c r="I104" s="171">
        <v>0.35000000000000003</v>
      </c>
      <c r="J104" s="172">
        <v>0.15</v>
      </c>
      <c r="K104" s="176" t="s">
        <v>676</v>
      </c>
      <c r="L104" s="177" t="s">
        <v>910</v>
      </c>
    </row>
    <row r="105" spans="2:12" x14ac:dyDescent="0.3">
      <c r="B105" s="167" t="s">
        <v>939</v>
      </c>
      <c r="C105" s="161" t="s">
        <v>938</v>
      </c>
      <c r="D105" s="162">
        <v>170</v>
      </c>
      <c r="E105" s="168"/>
      <c r="F105" s="168"/>
      <c r="G105" s="175">
        <v>9.26</v>
      </c>
      <c r="H105" s="170">
        <v>142710</v>
      </c>
      <c r="I105" s="171">
        <v>0.35000000000000003</v>
      </c>
      <c r="J105" s="172">
        <v>0.15</v>
      </c>
      <c r="K105" s="176" t="s">
        <v>676</v>
      </c>
      <c r="L105" s="177" t="s">
        <v>910</v>
      </c>
    </row>
    <row r="106" spans="2:12" x14ac:dyDescent="0.3">
      <c r="B106" s="167" t="s">
        <v>940</v>
      </c>
      <c r="C106" s="161" t="s">
        <v>941</v>
      </c>
      <c r="D106" s="162">
        <v>190</v>
      </c>
      <c r="E106" s="168"/>
      <c r="F106" s="168"/>
      <c r="G106" s="175" t="s">
        <v>917</v>
      </c>
      <c r="H106" s="170">
        <v>143000</v>
      </c>
      <c r="I106" s="171">
        <v>0.35000000000000003</v>
      </c>
      <c r="J106" s="172">
        <v>0.15</v>
      </c>
      <c r="K106" s="176" t="s">
        <v>676</v>
      </c>
      <c r="L106" s="177" t="s">
        <v>910</v>
      </c>
    </row>
    <row r="107" spans="2:12" x14ac:dyDescent="0.3">
      <c r="B107" s="167" t="s">
        <v>82</v>
      </c>
      <c r="C107" s="161" t="s">
        <v>557</v>
      </c>
      <c r="D107" s="162">
        <v>190</v>
      </c>
      <c r="E107" s="168"/>
      <c r="F107" s="168"/>
      <c r="G107" s="175" t="s">
        <v>917</v>
      </c>
      <c r="H107" s="170">
        <v>173000</v>
      </c>
      <c r="I107" s="171">
        <v>0.35000000000000003</v>
      </c>
      <c r="J107" s="172">
        <v>0.15</v>
      </c>
      <c r="K107" s="176" t="s">
        <v>676</v>
      </c>
      <c r="L107" s="177" t="s">
        <v>910</v>
      </c>
    </row>
    <row r="108" spans="2:12" x14ac:dyDescent="0.3">
      <c r="B108" s="167" t="s">
        <v>942</v>
      </c>
      <c r="C108" s="161" t="s">
        <v>943</v>
      </c>
      <c r="D108" s="162">
        <v>225</v>
      </c>
      <c r="E108" s="168"/>
      <c r="F108" s="168"/>
      <c r="G108" s="175" t="s">
        <v>918</v>
      </c>
      <c r="H108" s="170">
        <v>147066</v>
      </c>
      <c r="I108" s="171">
        <v>0.35000000000000003</v>
      </c>
      <c r="J108" s="172">
        <v>0.15</v>
      </c>
      <c r="K108" s="176" t="s">
        <v>676</v>
      </c>
      <c r="L108" s="177" t="s">
        <v>910</v>
      </c>
    </row>
    <row r="109" spans="2:12" x14ac:dyDescent="0.3">
      <c r="B109" s="167" t="s">
        <v>83</v>
      </c>
      <c r="C109" s="161" t="s">
        <v>555</v>
      </c>
      <c r="D109" s="162">
        <v>225</v>
      </c>
      <c r="E109" s="168"/>
      <c r="F109" s="168"/>
      <c r="G109" s="175" t="s">
        <v>918</v>
      </c>
      <c r="H109" s="170">
        <v>210000</v>
      </c>
      <c r="I109" s="171">
        <v>0.35000000000000003</v>
      </c>
      <c r="J109" s="172">
        <v>0.15</v>
      </c>
      <c r="K109" s="176" t="s">
        <v>676</v>
      </c>
      <c r="L109" s="177" t="s">
        <v>910</v>
      </c>
    </row>
    <row r="110" spans="2:12" x14ac:dyDescent="0.3">
      <c r="B110" s="167" t="s">
        <v>651</v>
      </c>
      <c r="C110" s="161" t="s">
        <v>919</v>
      </c>
      <c r="D110" s="162">
        <v>225</v>
      </c>
      <c r="E110" s="168"/>
      <c r="F110" s="168"/>
      <c r="G110" s="175" t="s">
        <v>918</v>
      </c>
      <c r="H110" s="170">
        <v>277000</v>
      </c>
      <c r="I110" s="171">
        <v>0.35000000000000003</v>
      </c>
      <c r="J110" s="172">
        <v>0.15</v>
      </c>
      <c r="K110" s="176" t="s">
        <v>676</v>
      </c>
      <c r="L110" s="177" t="s">
        <v>910</v>
      </c>
    </row>
    <row r="111" spans="2:12" x14ac:dyDescent="0.3">
      <c r="B111" s="167" t="s">
        <v>84</v>
      </c>
      <c r="C111" s="161" t="s">
        <v>562</v>
      </c>
      <c r="D111" s="162">
        <v>300</v>
      </c>
      <c r="E111" s="168"/>
      <c r="F111" s="168"/>
      <c r="G111" s="175" t="s">
        <v>920</v>
      </c>
      <c r="H111" s="170">
        <v>285000</v>
      </c>
      <c r="I111" s="171">
        <v>0.35000000000000003</v>
      </c>
      <c r="J111" s="172">
        <v>0.15</v>
      </c>
      <c r="K111" s="176" t="s">
        <v>676</v>
      </c>
      <c r="L111" s="177" t="s">
        <v>910</v>
      </c>
    </row>
    <row r="112" spans="2:12" x14ac:dyDescent="0.3">
      <c r="B112" s="160" t="s">
        <v>85</v>
      </c>
      <c r="C112" s="161" t="s">
        <v>569</v>
      </c>
      <c r="D112" s="162">
        <v>300</v>
      </c>
      <c r="E112" s="163"/>
      <c r="F112" s="163"/>
      <c r="G112" s="163" t="s">
        <v>920</v>
      </c>
      <c r="H112" s="164">
        <v>272000</v>
      </c>
      <c r="I112" s="165">
        <v>0.35000000000000003</v>
      </c>
      <c r="J112" s="165">
        <v>0.15</v>
      </c>
      <c r="K112" s="163" t="s">
        <v>676</v>
      </c>
      <c r="L112" s="166" t="s">
        <v>910</v>
      </c>
    </row>
    <row r="113" spans="2:12" x14ac:dyDescent="0.3">
      <c r="B113" s="160" t="s">
        <v>652</v>
      </c>
      <c r="C113" s="161" t="s">
        <v>921</v>
      </c>
      <c r="D113" s="162">
        <v>300</v>
      </c>
      <c r="E113" s="163"/>
      <c r="F113" s="163"/>
      <c r="G113" s="163" t="s">
        <v>920</v>
      </c>
      <c r="H113" s="164">
        <v>318000</v>
      </c>
      <c r="I113" s="165">
        <v>0.35000000000000003</v>
      </c>
      <c r="J113" s="165">
        <v>0.15</v>
      </c>
      <c r="K113" s="163" t="s">
        <v>676</v>
      </c>
      <c r="L113" s="166" t="s">
        <v>910</v>
      </c>
    </row>
    <row r="114" spans="2:12" x14ac:dyDescent="0.3">
      <c r="B114" s="160" t="s">
        <v>86</v>
      </c>
      <c r="C114" s="161" t="s">
        <v>570</v>
      </c>
      <c r="D114" s="162">
        <v>400</v>
      </c>
      <c r="E114" s="163"/>
      <c r="F114" s="163"/>
      <c r="G114" s="163" t="s">
        <v>923</v>
      </c>
      <c r="H114" s="164">
        <v>331000</v>
      </c>
      <c r="I114" s="165">
        <v>0.35000000000000003</v>
      </c>
      <c r="J114" s="165">
        <v>0.15</v>
      </c>
      <c r="K114" s="163" t="s">
        <v>676</v>
      </c>
      <c r="L114" s="166" t="s">
        <v>910</v>
      </c>
    </row>
    <row r="115" spans="2:12" x14ac:dyDescent="0.3">
      <c r="B115" s="160" t="s">
        <v>653</v>
      </c>
      <c r="C115" s="161" t="s">
        <v>922</v>
      </c>
      <c r="D115" s="162">
        <v>400</v>
      </c>
      <c r="E115" s="163"/>
      <c r="F115" s="163"/>
      <c r="G115" s="163" t="s">
        <v>923</v>
      </c>
      <c r="H115" s="164">
        <v>341000</v>
      </c>
      <c r="I115" s="165">
        <v>0.35000000000000003</v>
      </c>
      <c r="J115" s="165">
        <v>0.15</v>
      </c>
      <c r="K115" s="163" t="s">
        <v>676</v>
      </c>
      <c r="L115" s="166" t="s">
        <v>910</v>
      </c>
    </row>
    <row r="116" spans="2:12" x14ac:dyDescent="0.3">
      <c r="B116" s="160" t="s">
        <v>87</v>
      </c>
      <c r="C116" s="161" t="s">
        <v>571</v>
      </c>
      <c r="D116" s="162">
        <v>500</v>
      </c>
      <c r="E116" s="163"/>
      <c r="F116" s="163"/>
      <c r="G116" s="163" t="s">
        <v>892</v>
      </c>
      <c r="H116" s="164">
        <v>367000</v>
      </c>
      <c r="I116" s="165">
        <v>0.35000000000000003</v>
      </c>
      <c r="J116" s="165">
        <v>0.15</v>
      </c>
      <c r="K116" s="163" t="s">
        <v>676</v>
      </c>
      <c r="L116" s="166" t="s">
        <v>910</v>
      </c>
    </row>
    <row r="117" spans="2:12" x14ac:dyDescent="0.3">
      <c r="B117" s="268" t="s">
        <v>655</v>
      </c>
      <c r="C117" s="161" t="s">
        <v>924</v>
      </c>
      <c r="D117" s="270">
        <v>500</v>
      </c>
      <c r="E117" s="271"/>
      <c r="F117" s="271"/>
      <c r="G117" s="271" t="s">
        <v>892</v>
      </c>
      <c r="H117" s="272">
        <v>445000</v>
      </c>
      <c r="I117" s="273">
        <v>0.35000000000000003</v>
      </c>
      <c r="J117" s="273">
        <v>0.15</v>
      </c>
      <c r="K117" s="271" t="s">
        <v>676</v>
      </c>
      <c r="L117" s="274" t="s">
        <v>910</v>
      </c>
    </row>
    <row r="118" spans="2:12" x14ac:dyDescent="0.3">
      <c r="B118" s="167" t="s">
        <v>929</v>
      </c>
      <c r="C118" s="161" t="s">
        <v>930</v>
      </c>
      <c r="D118" s="168" t="s">
        <v>16</v>
      </c>
      <c r="E118" s="169"/>
      <c r="F118" s="169"/>
      <c r="G118" s="219" t="s">
        <v>931</v>
      </c>
      <c r="H118" s="287">
        <v>8340</v>
      </c>
      <c r="I118" s="172">
        <v>0.3</v>
      </c>
      <c r="J118" s="172">
        <v>0.25</v>
      </c>
      <c r="K118" s="288" t="s">
        <v>676</v>
      </c>
      <c r="L118" s="289" t="s">
        <v>703</v>
      </c>
    </row>
    <row r="119" spans="2:12" x14ac:dyDescent="0.3">
      <c r="B119" s="167" t="s">
        <v>658</v>
      </c>
      <c r="C119" s="161" t="s">
        <v>925</v>
      </c>
      <c r="D119" s="168" t="s">
        <v>16</v>
      </c>
      <c r="E119" s="168"/>
      <c r="F119" s="168"/>
      <c r="G119" s="175" t="s">
        <v>926</v>
      </c>
      <c r="H119" s="287">
        <v>10000</v>
      </c>
      <c r="I119" s="172">
        <v>0.3</v>
      </c>
      <c r="J119" s="172">
        <v>0.25</v>
      </c>
      <c r="K119" s="288" t="s">
        <v>676</v>
      </c>
      <c r="L119" s="289" t="s">
        <v>703</v>
      </c>
    </row>
    <row r="120" spans="2:12" ht="15" thickBot="1" x14ac:dyDescent="0.35">
      <c r="B120" s="209" t="s">
        <v>659</v>
      </c>
      <c r="C120" s="210" t="s">
        <v>927</v>
      </c>
      <c r="D120" s="211" t="s">
        <v>16</v>
      </c>
      <c r="E120" s="290"/>
      <c r="F120" s="290"/>
      <c r="G120" s="291" t="s">
        <v>928</v>
      </c>
      <c r="H120" s="212">
        <v>12600</v>
      </c>
      <c r="I120" s="213">
        <v>0.3</v>
      </c>
      <c r="J120" s="214">
        <v>0.25</v>
      </c>
      <c r="K120" s="215" t="s">
        <v>676</v>
      </c>
      <c r="L120" s="216" t="s">
        <v>703</v>
      </c>
    </row>
    <row r="121" spans="2:12" ht="15" thickTop="1" x14ac:dyDescent="0.3"/>
  </sheetData>
  <sortState ref="B77:L121">
    <sortCondition ref="B77:B121"/>
  </sortState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8"/>
  <sheetViews>
    <sheetView topLeftCell="A349" workbookViewId="0">
      <selection activeCell="G465" sqref="G465"/>
    </sheetView>
  </sheetViews>
  <sheetFormatPr defaultColWidth="9.109375" defaultRowHeight="14.4" x14ac:dyDescent="0.3"/>
  <cols>
    <col min="1" max="1" width="2.33203125" style="94" customWidth="1"/>
    <col min="2" max="2" width="40" style="94" bestFit="1" customWidth="1"/>
    <col min="3" max="3" width="28.6640625" style="94" bestFit="1" customWidth="1"/>
    <col min="4" max="5" width="13.5546875" style="143" bestFit="1" customWidth="1"/>
    <col min="6" max="6" width="11.33203125" style="96" bestFit="1" customWidth="1"/>
    <col min="7" max="7" width="10.88671875" style="96" bestFit="1" customWidth="1"/>
    <col min="8" max="8" width="10.109375" style="96" bestFit="1" customWidth="1"/>
    <col min="9" max="9" width="11.109375" style="96" bestFit="1" customWidth="1"/>
    <col min="10" max="10" width="9.109375" style="96" bestFit="1" customWidth="1"/>
    <col min="11" max="11" width="23.88671875" style="96" bestFit="1" customWidth="1"/>
    <col min="12" max="12" width="8.109375" style="96" bestFit="1" customWidth="1"/>
    <col min="13" max="13" width="8.44140625" style="96" bestFit="1" customWidth="1"/>
    <col min="14" max="14" width="6.6640625" style="96" customWidth="1"/>
    <col min="15" max="16384" width="9.109375" style="94"/>
  </cols>
  <sheetData>
    <row r="1" spans="1:14" ht="16.2" thickBot="1" x14ac:dyDescent="0.35">
      <c r="B1" s="95" t="s">
        <v>935</v>
      </c>
      <c r="C1" s="95"/>
      <c r="D1" s="126"/>
      <c r="E1" s="126"/>
    </row>
    <row r="2" spans="1:14" ht="15" thickTop="1" x14ac:dyDescent="0.3">
      <c r="B2" s="97"/>
      <c r="C2" s="98" t="s">
        <v>572</v>
      </c>
      <c r="D2" s="127" t="s">
        <v>575</v>
      </c>
      <c r="E2" s="127" t="s">
        <v>576</v>
      </c>
      <c r="F2" s="99" t="s">
        <v>2</v>
      </c>
      <c r="G2" s="99" t="s">
        <v>3</v>
      </c>
      <c r="H2" s="99" t="s">
        <v>27</v>
      </c>
      <c r="I2" s="99" t="s">
        <v>4</v>
      </c>
      <c r="J2" s="99" t="s">
        <v>5</v>
      </c>
      <c r="K2" s="99" t="s">
        <v>6</v>
      </c>
      <c r="L2" s="99" t="s">
        <v>7</v>
      </c>
      <c r="M2" s="100" t="s">
        <v>8</v>
      </c>
      <c r="N2" s="106"/>
    </row>
    <row r="3" spans="1:14" ht="15" thickBot="1" x14ac:dyDescent="0.35">
      <c r="B3" s="101" t="s">
        <v>17</v>
      </c>
      <c r="C3" s="102" t="s">
        <v>578</v>
      </c>
      <c r="D3" s="128" t="s">
        <v>552</v>
      </c>
      <c r="E3" s="128" t="s">
        <v>552</v>
      </c>
      <c r="F3" s="103" t="s">
        <v>10</v>
      </c>
      <c r="G3" s="103" t="s">
        <v>11</v>
      </c>
      <c r="H3" s="103" t="s">
        <v>26</v>
      </c>
      <c r="I3" s="103" t="s">
        <v>12</v>
      </c>
      <c r="J3" s="103" t="s">
        <v>13</v>
      </c>
      <c r="K3" s="103" t="s">
        <v>13</v>
      </c>
      <c r="L3" s="103" t="s">
        <v>14</v>
      </c>
      <c r="M3" s="104" t="s">
        <v>15</v>
      </c>
      <c r="N3" s="106"/>
    </row>
    <row r="4" spans="1:14" ht="15" thickTop="1" x14ac:dyDescent="0.3">
      <c r="B4" s="263" t="s">
        <v>1065</v>
      </c>
      <c r="C4" s="264"/>
      <c r="D4" s="265"/>
      <c r="E4" s="265"/>
      <c r="F4" s="266"/>
      <c r="G4" s="266"/>
      <c r="H4" s="266"/>
      <c r="I4" s="266"/>
      <c r="J4" s="266"/>
      <c r="K4" s="266"/>
      <c r="L4" s="266"/>
      <c r="M4" s="267"/>
      <c r="N4" s="106"/>
    </row>
    <row r="5" spans="1:14" x14ac:dyDescent="0.3">
      <c r="A5" s="105"/>
      <c r="B5" s="292" t="s">
        <v>523</v>
      </c>
      <c r="C5" s="310" t="s">
        <v>580</v>
      </c>
      <c r="D5" s="311">
        <v>50</v>
      </c>
      <c r="E5" s="311">
        <v>105</v>
      </c>
      <c r="F5" s="312">
        <v>0.22900000000000001</v>
      </c>
      <c r="G5" s="313">
        <v>4.3668122270742353</v>
      </c>
      <c r="H5" s="314" t="s">
        <v>16</v>
      </c>
      <c r="I5" s="315">
        <v>22633</v>
      </c>
      <c r="J5" s="316">
        <v>0.15</v>
      </c>
      <c r="K5" s="316">
        <v>0.8</v>
      </c>
      <c r="L5" s="314">
        <v>8</v>
      </c>
      <c r="M5" s="317">
        <v>200</v>
      </c>
      <c r="N5" s="107"/>
    </row>
    <row r="6" spans="1:14" x14ac:dyDescent="0.3">
      <c r="A6" s="105"/>
      <c r="B6" s="292" t="s">
        <v>1071</v>
      </c>
      <c r="C6" s="310" t="s">
        <v>580</v>
      </c>
      <c r="D6" s="311">
        <v>50</v>
      </c>
      <c r="E6" s="311">
        <v>105</v>
      </c>
      <c r="F6" s="312">
        <v>0.21099999999999999</v>
      </c>
      <c r="G6" s="189">
        <v>4.7393364928909953</v>
      </c>
      <c r="H6" s="314" t="s">
        <v>16</v>
      </c>
      <c r="I6" s="315">
        <v>27070</v>
      </c>
      <c r="J6" s="318">
        <v>0.15</v>
      </c>
      <c r="K6" s="318">
        <v>0.9</v>
      </c>
      <c r="L6" s="314">
        <v>8</v>
      </c>
      <c r="M6" s="317">
        <v>200</v>
      </c>
      <c r="N6" s="108"/>
    </row>
    <row r="7" spans="1:14" x14ac:dyDescent="0.3">
      <c r="A7" s="105"/>
      <c r="B7" s="292" t="s">
        <v>649</v>
      </c>
      <c r="C7" s="186" t="s">
        <v>593</v>
      </c>
      <c r="D7" s="233">
        <v>225</v>
      </c>
      <c r="E7" s="233">
        <v>400</v>
      </c>
      <c r="F7" s="293" t="s">
        <v>673</v>
      </c>
      <c r="G7" s="238">
        <v>28.264556246466928</v>
      </c>
      <c r="H7" s="294" t="s">
        <v>16</v>
      </c>
      <c r="I7" s="295">
        <v>47000</v>
      </c>
      <c r="J7" s="296">
        <v>0.3</v>
      </c>
      <c r="K7" s="208">
        <v>0.4</v>
      </c>
      <c r="L7" s="297" t="s">
        <v>666</v>
      </c>
      <c r="M7" s="298" t="s">
        <v>667</v>
      </c>
      <c r="N7" s="108"/>
    </row>
    <row r="8" spans="1:14" x14ac:dyDescent="0.3">
      <c r="A8" s="105"/>
      <c r="B8" s="185" t="s">
        <v>613</v>
      </c>
      <c r="C8" s="195" t="s">
        <v>579</v>
      </c>
      <c r="D8" s="187">
        <v>130</v>
      </c>
      <c r="E8" s="187">
        <v>170</v>
      </c>
      <c r="F8" s="188" t="s">
        <v>665</v>
      </c>
      <c r="G8" s="189">
        <v>6.7732321863993503</v>
      </c>
      <c r="H8" s="190" t="s">
        <v>16</v>
      </c>
      <c r="I8" s="191">
        <v>9200</v>
      </c>
      <c r="J8" s="192">
        <v>0.3</v>
      </c>
      <c r="K8" s="192">
        <v>0.4</v>
      </c>
      <c r="L8" s="193" t="s">
        <v>666</v>
      </c>
      <c r="M8" s="194" t="s">
        <v>667</v>
      </c>
      <c r="N8" s="107"/>
    </row>
    <row r="9" spans="1:14" x14ac:dyDescent="0.3">
      <c r="A9" s="105"/>
      <c r="B9" s="185" t="s">
        <v>614</v>
      </c>
      <c r="C9" s="195" t="s">
        <v>586</v>
      </c>
      <c r="D9" s="187">
        <v>150</v>
      </c>
      <c r="E9" s="187">
        <v>190</v>
      </c>
      <c r="F9" s="188" t="s">
        <v>668</v>
      </c>
      <c r="G9" s="189">
        <v>8</v>
      </c>
      <c r="H9" s="190" t="s">
        <v>16</v>
      </c>
      <c r="I9" s="191">
        <v>15100</v>
      </c>
      <c r="J9" s="192">
        <v>0.3</v>
      </c>
      <c r="K9" s="192">
        <v>0.4</v>
      </c>
      <c r="L9" s="193" t="s">
        <v>666</v>
      </c>
      <c r="M9" s="194" t="s">
        <v>667</v>
      </c>
      <c r="N9" s="107"/>
    </row>
    <row r="10" spans="1:14" x14ac:dyDescent="0.3">
      <c r="A10" s="105"/>
      <c r="B10" s="217" t="s">
        <v>615</v>
      </c>
      <c r="C10" s="195" t="s">
        <v>586</v>
      </c>
      <c r="D10" s="187">
        <v>150</v>
      </c>
      <c r="E10" s="187">
        <v>190</v>
      </c>
      <c r="F10" s="169" t="s">
        <v>669</v>
      </c>
      <c r="G10" s="223">
        <v>10.133765707336845</v>
      </c>
      <c r="H10" s="222" t="s">
        <v>16</v>
      </c>
      <c r="I10" s="218">
        <v>13000</v>
      </c>
      <c r="J10" s="221">
        <v>0.3</v>
      </c>
      <c r="K10" s="172">
        <v>0.4</v>
      </c>
      <c r="L10" s="219" t="s">
        <v>666</v>
      </c>
      <c r="M10" s="220" t="s">
        <v>667</v>
      </c>
      <c r="N10" s="107"/>
    </row>
    <row r="11" spans="1:14" x14ac:dyDescent="0.3">
      <c r="A11" s="105"/>
      <c r="B11" s="217" t="s">
        <v>616</v>
      </c>
      <c r="C11" s="195" t="s">
        <v>587</v>
      </c>
      <c r="D11" s="187">
        <v>170</v>
      </c>
      <c r="E11" s="187">
        <v>225</v>
      </c>
      <c r="F11" s="169" t="s">
        <v>670</v>
      </c>
      <c r="G11" s="223">
        <v>10.666666666666666</v>
      </c>
      <c r="H11" s="222" t="s">
        <v>16</v>
      </c>
      <c r="I11" s="218">
        <v>14400</v>
      </c>
      <c r="J11" s="221">
        <v>0.3</v>
      </c>
      <c r="K11" s="172">
        <v>0.4</v>
      </c>
      <c r="L11" s="219" t="s">
        <v>666</v>
      </c>
      <c r="M11" s="220" t="s">
        <v>667</v>
      </c>
      <c r="N11" s="107"/>
    </row>
    <row r="12" spans="1:14" x14ac:dyDescent="0.3">
      <c r="A12" s="105"/>
      <c r="B12" s="217" t="s">
        <v>624</v>
      </c>
      <c r="C12" s="226" t="s">
        <v>587</v>
      </c>
      <c r="D12" s="227">
        <v>170</v>
      </c>
      <c r="E12" s="227">
        <v>225</v>
      </c>
      <c r="F12" s="169" t="s">
        <v>671</v>
      </c>
      <c r="G12" s="223">
        <v>20.267531414673691</v>
      </c>
      <c r="H12" s="222" t="s">
        <v>16</v>
      </c>
      <c r="I12" s="218">
        <v>29200</v>
      </c>
      <c r="J12" s="221">
        <v>0.3</v>
      </c>
      <c r="K12" s="172">
        <v>0.4</v>
      </c>
      <c r="L12" s="219" t="s">
        <v>666</v>
      </c>
      <c r="M12" s="220" t="s">
        <v>667</v>
      </c>
      <c r="N12" s="107"/>
    </row>
    <row r="13" spans="1:14" x14ac:dyDescent="0.3">
      <c r="A13" s="105"/>
      <c r="B13" s="217" t="s">
        <v>631</v>
      </c>
      <c r="C13" s="186" t="s">
        <v>587</v>
      </c>
      <c r="D13" s="187">
        <v>170</v>
      </c>
      <c r="E13" s="187">
        <v>225</v>
      </c>
      <c r="F13" s="169" t="s">
        <v>674</v>
      </c>
      <c r="G13" s="223">
        <v>13.493455673998112</v>
      </c>
      <c r="H13" s="222" t="s">
        <v>16</v>
      </c>
      <c r="I13" s="218">
        <v>20000</v>
      </c>
      <c r="J13" s="221">
        <v>0.3</v>
      </c>
      <c r="K13" s="172">
        <v>0.4</v>
      </c>
      <c r="L13" s="219" t="s">
        <v>666</v>
      </c>
      <c r="M13" s="220" t="s">
        <v>667</v>
      </c>
      <c r="N13" s="107"/>
    </row>
    <row r="14" spans="1:14" x14ac:dyDescent="0.3">
      <c r="A14" s="105"/>
      <c r="B14" s="217" t="s">
        <v>617</v>
      </c>
      <c r="C14" s="195" t="s">
        <v>587</v>
      </c>
      <c r="D14" s="187">
        <v>170</v>
      </c>
      <c r="E14" s="187">
        <v>225</v>
      </c>
      <c r="F14" s="169" t="s">
        <v>674</v>
      </c>
      <c r="G14" s="223">
        <v>13.493455673998112</v>
      </c>
      <c r="H14" s="222" t="s">
        <v>16</v>
      </c>
      <c r="I14" s="218">
        <v>15600</v>
      </c>
      <c r="J14" s="221">
        <v>0.3</v>
      </c>
      <c r="K14" s="172">
        <v>0.4</v>
      </c>
      <c r="L14" s="219" t="s">
        <v>666</v>
      </c>
      <c r="M14" s="220" t="s">
        <v>667</v>
      </c>
      <c r="N14" s="107"/>
    </row>
    <row r="15" spans="1:14" x14ac:dyDescent="0.3">
      <c r="A15" s="105"/>
      <c r="B15" s="217" t="s">
        <v>629</v>
      </c>
      <c r="C15" s="195" t="s">
        <v>581</v>
      </c>
      <c r="D15" s="187">
        <v>190</v>
      </c>
      <c r="E15" s="187">
        <v>300</v>
      </c>
      <c r="F15" s="169" t="s">
        <v>672</v>
      </c>
      <c r="G15" s="223">
        <v>16</v>
      </c>
      <c r="H15" s="222" t="s">
        <v>16</v>
      </c>
      <c r="I15" s="218">
        <v>44300</v>
      </c>
      <c r="J15" s="221">
        <v>0.3</v>
      </c>
      <c r="K15" s="172">
        <v>0.4</v>
      </c>
      <c r="L15" s="219" t="s">
        <v>666</v>
      </c>
      <c r="M15" s="220" t="s">
        <v>667</v>
      </c>
      <c r="N15" s="107"/>
    </row>
    <row r="16" spans="1:14" x14ac:dyDescent="0.3">
      <c r="A16" s="105"/>
      <c r="B16" s="217" t="s">
        <v>640</v>
      </c>
      <c r="C16" s="195" t="s">
        <v>587</v>
      </c>
      <c r="D16" s="187">
        <v>170</v>
      </c>
      <c r="E16" s="187">
        <v>225</v>
      </c>
      <c r="F16" s="169" t="s">
        <v>670</v>
      </c>
      <c r="G16" s="223">
        <v>10.666666666666666</v>
      </c>
      <c r="H16" s="222" t="s">
        <v>16</v>
      </c>
      <c r="I16" s="218">
        <v>26600</v>
      </c>
      <c r="J16" s="221">
        <v>0.3</v>
      </c>
      <c r="K16" s="172">
        <v>0.4</v>
      </c>
      <c r="L16" s="219" t="s">
        <v>666</v>
      </c>
      <c r="M16" s="220" t="s">
        <v>667</v>
      </c>
      <c r="N16" s="107"/>
    </row>
    <row r="17" spans="1:14" x14ac:dyDescent="0.3">
      <c r="A17" s="105"/>
      <c r="B17" s="217" t="s">
        <v>642</v>
      </c>
      <c r="C17" s="195" t="s">
        <v>587</v>
      </c>
      <c r="D17" s="187">
        <v>170</v>
      </c>
      <c r="E17" s="187">
        <v>225</v>
      </c>
      <c r="F17" s="169" t="s">
        <v>674</v>
      </c>
      <c r="G17" s="223">
        <v>13.493455673998112</v>
      </c>
      <c r="H17" s="222" t="s">
        <v>16</v>
      </c>
      <c r="I17" s="218">
        <v>26660</v>
      </c>
      <c r="J17" s="221">
        <v>0.3</v>
      </c>
      <c r="K17" s="172">
        <v>0.4</v>
      </c>
      <c r="L17" s="219" t="s">
        <v>666</v>
      </c>
      <c r="M17" s="220" t="s">
        <v>667</v>
      </c>
      <c r="N17" s="107"/>
    </row>
    <row r="18" spans="1:14" x14ac:dyDescent="0.3">
      <c r="A18" s="105"/>
      <c r="B18" s="217" t="s">
        <v>626</v>
      </c>
      <c r="C18" s="195" t="s">
        <v>581</v>
      </c>
      <c r="D18" s="187">
        <v>190</v>
      </c>
      <c r="E18" s="187">
        <v>300</v>
      </c>
      <c r="F18" s="169" t="s">
        <v>675</v>
      </c>
      <c r="G18" s="223">
        <v>16.638935108153078</v>
      </c>
      <c r="H18" s="222" t="s">
        <v>16</v>
      </c>
      <c r="I18" s="218">
        <v>46700</v>
      </c>
      <c r="J18" s="221">
        <v>0.35000000000000003</v>
      </c>
      <c r="K18" s="172">
        <v>0.3</v>
      </c>
      <c r="L18" s="219" t="s">
        <v>676</v>
      </c>
      <c r="M18" s="220" t="s">
        <v>667</v>
      </c>
      <c r="N18" s="107"/>
    </row>
    <row r="19" spans="1:14" x14ac:dyDescent="0.3">
      <c r="A19" s="105"/>
      <c r="B19" s="217" t="s">
        <v>645</v>
      </c>
      <c r="C19" s="195" t="s">
        <v>581</v>
      </c>
      <c r="D19" s="187">
        <v>190</v>
      </c>
      <c r="E19" s="187">
        <v>300</v>
      </c>
      <c r="F19" s="169" t="s">
        <v>677</v>
      </c>
      <c r="G19" s="223">
        <v>28.465698832906348</v>
      </c>
      <c r="H19" s="222" t="s">
        <v>16</v>
      </c>
      <c r="I19" s="218">
        <v>58100</v>
      </c>
      <c r="J19" s="221">
        <v>0.35000000000000003</v>
      </c>
      <c r="K19" s="228">
        <v>0.3</v>
      </c>
      <c r="L19" s="219" t="s">
        <v>676</v>
      </c>
      <c r="M19" s="220" t="s">
        <v>667</v>
      </c>
      <c r="N19" s="107"/>
    </row>
    <row r="20" spans="1:14" x14ac:dyDescent="0.3">
      <c r="A20" s="105"/>
      <c r="B20" s="217" t="s">
        <v>650</v>
      </c>
      <c r="C20" s="195" t="s">
        <v>593</v>
      </c>
      <c r="D20" s="187">
        <v>225</v>
      </c>
      <c r="E20" s="187">
        <v>400</v>
      </c>
      <c r="F20" s="169" t="s">
        <v>678</v>
      </c>
      <c r="G20" s="223">
        <v>23.207240659085635</v>
      </c>
      <c r="H20" s="222" t="s">
        <v>16</v>
      </c>
      <c r="I20" s="218">
        <v>60900</v>
      </c>
      <c r="J20" s="221">
        <v>0.35000000000000003</v>
      </c>
      <c r="K20" s="172">
        <v>0.3</v>
      </c>
      <c r="L20" s="219" t="s">
        <v>676</v>
      </c>
      <c r="M20" s="220" t="s">
        <v>667</v>
      </c>
      <c r="N20" s="107"/>
    </row>
    <row r="21" spans="1:14" x14ac:dyDescent="0.3">
      <c r="A21" s="105"/>
      <c r="B21" s="217" t="s">
        <v>639</v>
      </c>
      <c r="C21" s="195" t="s">
        <v>579</v>
      </c>
      <c r="D21" s="187">
        <v>130</v>
      </c>
      <c r="E21" s="187">
        <v>170</v>
      </c>
      <c r="F21" s="169" t="s">
        <v>679</v>
      </c>
      <c r="G21" s="223">
        <v>4.3788588693786403</v>
      </c>
      <c r="H21" s="222" t="s">
        <v>16</v>
      </c>
      <c r="I21" s="218">
        <v>18200</v>
      </c>
      <c r="J21" s="221">
        <v>0.35000000000000003</v>
      </c>
      <c r="K21" s="172">
        <v>0.3</v>
      </c>
      <c r="L21" s="219" t="s">
        <v>676</v>
      </c>
      <c r="M21" s="220" t="s">
        <v>667</v>
      </c>
      <c r="N21" s="107"/>
    </row>
    <row r="22" spans="1:14" x14ac:dyDescent="0.3">
      <c r="A22" s="105"/>
      <c r="B22" s="217" t="s">
        <v>618</v>
      </c>
      <c r="C22" s="195" t="s">
        <v>579</v>
      </c>
      <c r="D22" s="187">
        <v>130</v>
      </c>
      <c r="E22" s="187">
        <v>170</v>
      </c>
      <c r="F22" s="169" t="s">
        <v>680</v>
      </c>
      <c r="G22" s="223">
        <v>8.3194675540765388</v>
      </c>
      <c r="H22" s="222" t="s">
        <v>16</v>
      </c>
      <c r="I22" s="218">
        <v>19100</v>
      </c>
      <c r="J22" s="221">
        <v>0.35000000000000003</v>
      </c>
      <c r="K22" s="172">
        <v>0.3</v>
      </c>
      <c r="L22" s="219" t="s">
        <v>676</v>
      </c>
      <c r="M22" s="220" t="s">
        <v>667</v>
      </c>
      <c r="N22" s="107"/>
    </row>
    <row r="23" spans="1:14" x14ac:dyDescent="0.3">
      <c r="A23" s="105"/>
      <c r="B23" s="217" t="s">
        <v>619</v>
      </c>
      <c r="C23" s="186" t="s">
        <v>587</v>
      </c>
      <c r="D23" s="187">
        <v>170</v>
      </c>
      <c r="E23" s="187">
        <v>225</v>
      </c>
      <c r="F23" s="169" t="s">
        <v>681</v>
      </c>
      <c r="G23" s="223">
        <v>8.7573342674489894</v>
      </c>
      <c r="H23" s="222" t="s">
        <v>16</v>
      </c>
      <c r="I23" s="218">
        <v>23100</v>
      </c>
      <c r="J23" s="221">
        <v>0.35000000000000003</v>
      </c>
      <c r="K23" s="172">
        <v>0.3</v>
      </c>
      <c r="L23" s="219" t="s">
        <v>676</v>
      </c>
      <c r="M23" s="220" t="s">
        <v>667</v>
      </c>
      <c r="N23" s="107"/>
    </row>
    <row r="24" spans="1:14" x14ac:dyDescent="0.3">
      <c r="A24" s="105"/>
      <c r="B24" s="217" t="s">
        <v>620</v>
      </c>
      <c r="C24" s="186" t="s">
        <v>587</v>
      </c>
      <c r="D24" s="187">
        <v>170</v>
      </c>
      <c r="E24" s="187">
        <v>225</v>
      </c>
      <c r="F24" s="169" t="s">
        <v>682</v>
      </c>
      <c r="G24" s="223">
        <v>11.077877478675086</v>
      </c>
      <c r="H24" s="222" t="s">
        <v>16</v>
      </c>
      <c r="I24" s="218">
        <v>23400</v>
      </c>
      <c r="J24" s="221">
        <v>0.35000000000000003</v>
      </c>
      <c r="K24" s="172">
        <v>0.3</v>
      </c>
      <c r="L24" s="219" t="s">
        <v>676</v>
      </c>
      <c r="M24" s="220" t="s">
        <v>667</v>
      </c>
      <c r="N24" s="107"/>
    </row>
    <row r="25" spans="1:14" x14ac:dyDescent="0.3">
      <c r="A25" s="105"/>
      <c r="B25" s="217" t="s">
        <v>625</v>
      </c>
      <c r="C25" s="195" t="s">
        <v>587</v>
      </c>
      <c r="D25" s="187">
        <v>170</v>
      </c>
      <c r="E25" s="187">
        <v>225</v>
      </c>
      <c r="F25" s="169" t="s">
        <v>675</v>
      </c>
      <c r="G25" s="223">
        <v>16.638935108153078</v>
      </c>
      <c r="H25" s="222" t="s">
        <v>16</v>
      </c>
      <c r="I25" s="218">
        <v>46700</v>
      </c>
      <c r="J25" s="221">
        <v>0.35000000000000003</v>
      </c>
      <c r="K25" s="172">
        <v>0.3</v>
      </c>
      <c r="L25" s="219" t="s">
        <v>676</v>
      </c>
      <c r="M25" s="220" t="s">
        <v>667</v>
      </c>
      <c r="N25" s="107"/>
    </row>
    <row r="26" spans="1:14" x14ac:dyDescent="0.3">
      <c r="A26" s="105"/>
      <c r="B26" s="217" t="s">
        <v>635</v>
      </c>
      <c r="C26" s="195" t="s">
        <v>581</v>
      </c>
      <c r="D26" s="187">
        <v>190</v>
      </c>
      <c r="E26" s="187">
        <v>300</v>
      </c>
      <c r="F26" s="169" t="s">
        <v>672</v>
      </c>
      <c r="G26" s="223">
        <v>16</v>
      </c>
      <c r="H26" s="222" t="s">
        <v>16</v>
      </c>
      <c r="I26" s="218">
        <v>29200</v>
      </c>
      <c r="J26" s="221">
        <v>0.3</v>
      </c>
      <c r="K26" s="172">
        <v>0.4</v>
      </c>
      <c r="L26" s="219" t="s">
        <v>666</v>
      </c>
      <c r="M26" s="220" t="s">
        <v>667</v>
      </c>
      <c r="N26" s="107"/>
    </row>
    <row r="27" spans="1:14" x14ac:dyDescent="0.3">
      <c r="A27" s="105"/>
      <c r="B27" s="217" t="s">
        <v>636</v>
      </c>
      <c r="C27" s="195" t="s">
        <v>581</v>
      </c>
      <c r="D27" s="187">
        <v>190</v>
      </c>
      <c r="E27" s="187">
        <v>300</v>
      </c>
      <c r="F27" s="169" t="s">
        <v>671</v>
      </c>
      <c r="G27" s="223">
        <v>20.267531414673691</v>
      </c>
      <c r="H27" s="222" t="s">
        <v>16</v>
      </c>
      <c r="I27" s="218">
        <v>33700</v>
      </c>
      <c r="J27" s="221">
        <v>0.3</v>
      </c>
      <c r="K27" s="172">
        <v>0.4</v>
      </c>
      <c r="L27" s="219" t="s">
        <v>666</v>
      </c>
      <c r="M27" s="220" t="s">
        <v>667</v>
      </c>
      <c r="N27" s="107"/>
    </row>
    <row r="28" spans="1:14" x14ac:dyDescent="0.3">
      <c r="A28" s="105"/>
      <c r="B28" s="217" t="s">
        <v>637</v>
      </c>
      <c r="C28" s="195" t="s">
        <v>581</v>
      </c>
      <c r="D28" s="187">
        <v>190</v>
      </c>
      <c r="E28" s="187">
        <v>300</v>
      </c>
      <c r="F28" s="169" t="s">
        <v>702</v>
      </c>
      <c r="G28" s="223">
        <v>21.331058020477816</v>
      </c>
      <c r="H28" s="222" t="s">
        <v>16</v>
      </c>
      <c r="I28" s="218">
        <v>34800</v>
      </c>
      <c r="J28" s="221">
        <v>0.3</v>
      </c>
      <c r="K28" s="172">
        <v>0.4</v>
      </c>
      <c r="L28" s="219" t="s">
        <v>666</v>
      </c>
      <c r="M28" s="220" t="s">
        <v>667</v>
      </c>
      <c r="N28" s="107"/>
    </row>
    <row r="29" spans="1:14" x14ac:dyDescent="0.3">
      <c r="A29" s="105"/>
      <c r="B29" s="217" t="s">
        <v>633</v>
      </c>
      <c r="C29" s="195" t="s">
        <v>587</v>
      </c>
      <c r="D29" s="187">
        <v>170</v>
      </c>
      <c r="E29" s="187">
        <v>225</v>
      </c>
      <c r="F29" s="169" t="s">
        <v>674</v>
      </c>
      <c r="G29" s="223">
        <v>13.493455673998112</v>
      </c>
      <c r="H29" s="222" t="s">
        <v>16</v>
      </c>
      <c r="I29" s="218">
        <v>24300</v>
      </c>
      <c r="J29" s="221">
        <v>0.3</v>
      </c>
      <c r="K29" s="172">
        <v>0.4</v>
      </c>
      <c r="L29" s="219" t="s">
        <v>666</v>
      </c>
      <c r="M29" s="220" t="s">
        <v>667</v>
      </c>
      <c r="N29" s="107"/>
    </row>
    <row r="30" spans="1:14" x14ac:dyDescent="0.3">
      <c r="A30" s="105"/>
      <c r="B30" s="217" t="s">
        <v>634</v>
      </c>
      <c r="C30" s="195" t="s">
        <v>587</v>
      </c>
      <c r="D30" s="187">
        <v>170</v>
      </c>
      <c r="E30" s="187">
        <v>225</v>
      </c>
      <c r="F30" s="169" t="s">
        <v>674</v>
      </c>
      <c r="G30" s="223">
        <v>13.493455673998112</v>
      </c>
      <c r="H30" s="222" t="s">
        <v>16</v>
      </c>
      <c r="I30" s="218">
        <v>20300</v>
      </c>
      <c r="J30" s="221">
        <v>0.3</v>
      </c>
      <c r="K30" s="172">
        <v>0.4</v>
      </c>
      <c r="L30" s="219" t="s">
        <v>666</v>
      </c>
      <c r="M30" s="220" t="s">
        <v>667</v>
      </c>
      <c r="N30" s="107"/>
    </row>
    <row r="31" spans="1:14" x14ac:dyDescent="0.3">
      <c r="A31" s="105"/>
      <c r="B31" s="231" t="s">
        <v>88</v>
      </c>
      <c r="C31" s="186" t="s">
        <v>581</v>
      </c>
      <c r="D31" s="187">
        <v>190</v>
      </c>
      <c r="E31" s="187">
        <v>300</v>
      </c>
      <c r="F31" s="178">
        <v>7.4999999999999997E-2</v>
      </c>
      <c r="G31" s="238">
        <v>13.333333333333334</v>
      </c>
      <c r="H31" s="190" t="s">
        <v>16</v>
      </c>
      <c r="I31" s="240">
        <v>19900</v>
      </c>
      <c r="J31" s="242">
        <v>0.3</v>
      </c>
      <c r="K31" s="165">
        <v>0.4</v>
      </c>
      <c r="L31" s="179">
        <v>10</v>
      </c>
      <c r="M31" s="180">
        <v>160</v>
      </c>
      <c r="N31" s="107"/>
    </row>
    <row r="32" spans="1:14" x14ac:dyDescent="0.3">
      <c r="A32" s="105"/>
      <c r="B32" s="231" t="s">
        <v>89</v>
      </c>
      <c r="C32" s="186" t="s">
        <v>581</v>
      </c>
      <c r="D32" s="187">
        <v>190</v>
      </c>
      <c r="E32" s="187">
        <v>300</v>
      </c>
      <c r="F32" s="178">
        <v>5.9150000000000001E-2</v>
      </c>
      <c r="G32" s="238">
        <v>16.906170752324599</v>
      </c>
      <c r="H32" s="190" t="s">
        <v>16</v>
      </c>
      <c r="I32" s="240">
        <v>23100</v>
      </c>
      <c r="J32" s="242">
        <v>0.3</v>
      </c>
      <c r="K32" s="165">
        <v>0.4</v>
      </c>
      <c r="L32" s="179">
        <v>10</v>
      </c>
      <c r="M32" s="180">
        <v>160</v>
      </c>
      <c r="N32" s="107"/>
    </row>
    <row r="33" spans="1:14" x14ac:dyDescent="0.3">
      <c r="A33" s="105"/>
      <c r="B33" s="231" t="s">
        <v>90</v>
      </c>
      <c r="C33" s="195" t="s">
        <v>581</v>
      </c>
      <c r="D33" s="187">
        <v>190</v>
      </c>
      <c r="E33" s="187">
        <v>300</v>
      </c>
      <c r="F33" s="178" t="s">
        <v>672</v>
      </c>
      <c r="G33" s="238">
        <v>16</v>
      </c>
      <c r="H33" s="190" t="s">
        <v>16</v>
      </c>
      <c r="I33" s="240">
        <v>28400</v>
      </c>
      <c r="J33" s="242">
        <v>0.3</v>
      </c>
      <c r="K33" s="165">
        <v>0.4</v>
      </c>
      <c r="L33" s="179" t="s">
        <v>666</v>
      </c>
      <c r="M33" s="180" t="s">
        <v>667</v>
      </c>
      <c r="N33" s="107"/>
    </row>
    <row r="34" spans="1:14" x14ac:dyDescent="0.3">
      <c r="A34" s="105"/>
      <c r="B34" s="231" t="s">
        <v>91</v>
      </c>
      <c r="C34" s="195" t="s">
        <v>581</v>
      </c>
      <c r="D34" s="187">
        <v>190</v>
      </c>
      <c r="E34" s="187">
        <v>300</v>
      </c>
      <c r="F34" s="178" t="s">
        <v>671</v>
      </c>
      <c r="G34" s="238">
        <v>20.267531414673691</v>
      </c>
      <c r="H34" s="190" t="s">
        <v>16</v>
      </c>
      <c r="I34" s="240">
        <v>29200</v>
      </c>
      <c r="J34" s="242">
        <v>0.3</v>
      </c>
      <c r="K34" s="165">
        <v>0.4</v>
      </c>
      <c r="L34" s="179" t="s">
        <v>666</v>
      </c>
      <c r="M34" s="180" t="s">
        <v>667</v>
      </c>
      <c r="N34" s="107"/>
    </row>
    <row r="35" spans="1:14" x14ac:dyDescent="0.3">
      <c r="A35" s="105"/>
      <c r="B35" s="185" t="s">
        <v>92</v>
      </c>
      <c r="C35" s="195" t="s">
        <v>581</v>
      </c>
      <c r="D35" s="187">
        <v>190</v>
      </c>
      <c r="E35" s="187">
        <v>300</v>
      </c>
      <c r="F35" s="188">
        <v>9.1350000000000001E-2</v>
      </c>
      <c r="G35" s="189">
        <v>10.946907498631637</v>
      </c>
      <c r="H35" s="190" t="s">
        <v>16</v>
      </c>
      <c r="I35" s="191">
        <v>29300</v>
      </c>
      <c r="J35" s="192">
        <v>0.35</v>
      </c>
      <c r="K35" s="192">
        <v>0.3</v>
      </c>
      <c r="L35" s="193">
        <v>8</v>
      </c>
      <c r="M35" s="194">
        <v>160</v>
      </c>
      <c r="N35" s="107"/>
    </row>
    <row r="36" spans="1:14" x14ac:dyDescent="0.3">
      <c r="A36" s="105"/>
      <c r="B36" s="185" t="s">
        <v>93</v>
      </c>
      <c r="C36" s="195" t="s">
        <v>581</v>
      </c>
      <c r="D36" s="187">
        <v>190</v>
      </c>
      <c r="E36" s="187">
        <v>300</v>
      </c>
      <c r="F36" s="188">
        <v>7.2040000000000007E-2</v>
      </c>
      <c r="G36" s="189">
        <v>13.881177123820098</v>
      </c>
      <c r="H36" s="190" t="s">
        <v>16</v>
      </c>
      <c r="I36" s="191">
        <v>32100</v>
      </c>
      <c r="J36" s="192">
        <v>0.35</v>
      </c>
      <c r="K36" s="192">
        <v>0.3</v>
      </c>
      <c r="L36" s="193">
        <v>8</v>
      </c>
      <c r="M36" s="194">
        <v>160</v>
      </c>
      <c r="N36" s="107"/>
    </row>
    <row r="37" spans="1:14" x14ac:dyDescent="0.3">
      <c r="A37" s="105"/>
      <c r="B37" s="185" t="s">
        <v>94</v>
      </c>
      <c r="C37" s="195" t="s">
        <v>581</v>
      </c>
      <c r="D37" s="187">
        <v>190</v>
      </c>
      <c r="E37" s="187">
        <v>300</v>
      </c>
      <c r="F37" s="188">
        <v>6.0100000000000008E-2</v>
      </c>
      <c r="G37" s="189">
        <v>16.638935108153078</v>
      </c>
      <c r="H37" s="190" t="s">
        <v>16</v>
      </c>
      <c r="I37" s="191">
        <v>29200</v>
      </c>
      <c r="J37" s="192">
        <v>0.35</v>
      </c>
      <c r="K37" s="192">
        <v>0.3</v>
      </c>
      <c r="L37" s="193">
        <v>8</v>
      </c>
      <c r="M37" s="194">
        <v>160</v>
      </c>
      <c r="N37" s="107"/>
    </row>
    <row r="38" spans="1:14" x14ac:dyDescent="0.3">
      <c r="A38" s="105"/>
      <c r="B38" s="230" t="s">
        <v>95</v>
      </c>
      <c r="C38" s="195" t="s">
        <v>579</v>
      </c>
      <c r="D38" s="187">
        <v>130</v>
      </c>
      <c r="E38" s="187">
        <v>170</v>
      </c>
      <c r="F38" s="234">
        <v>0.12020000000000002</v>
      </c>
      <c r="G38" s="236">
        <v>8.3194675540765388</v>
      </c>
      <c r="H38" s="222" t="s">
        <v>16</v>
      </c>
      <c r="I38" s="239">
        <v>12800</v>
      </c>
      <c r="J38" s="228">
        <v>0.35</v>
      </c>
      <c r="K38" s="228">
        <v>0.3</v>
      </c>
      <c r="L38" s="227">
        <v>8</v>
      </c>
      <c r="M38" s="245">
        <v>160</v>
      </c>
      <c r="N38" s="107"/>
    </row>
    <row r="39" spans="1:14" x14ac:dyDescent="0.3">
      <c r="A39" s="105"/>
      <c r="B39" s="230" t="s">
        <v>96</v>
      </c>
      <c r="C39" s="195" t="s">
        <v>587</v>
      </c>
      <c r="D39" s="187">
        <v>170</v>
      </c>
      <c r="E39" s="187">
        <v>225</v>
      </c>
      <c r="F39" s="234">
        <v>0.11418999999999999</v>
      </c>
      <c r="G39" s="236">
        <v>8.7573342674489894</v>
      </c>
      <c r="H39" s="222" t="s">
        <v>16</v>
      </c>
      <c r="I39" s="239">
        <v>20800</v>
      </c>
      <c r="J39" s="228">
        <v>0.35</v>
      </c>
      <c r="K39" s="228">
        <v>0.3</v>
      </c>
      <c r="L39" s="227">
        <v>8</v>
      </c>
      <c r="M39" s="245">
        <v>160</v>
      </c>
      <c r="N39" s="107"/>
    </row>
    <row r="40" spans="1:14" x14ac:dyDescent="0.3">
      <c r="A40" s="105"/>
      <c r="B40" s="230" t="s">
        <v>97</v>
      </c>
      <c r="C40" s="195" t="s">
        <v>587</v>
      </c>
      <c r="D40" s="187">
        <v>170</v>
      </c>
      <c r="E40" s="187">
        <v>225</v>
      </c>
      <c r="F40" s="234">
        <v>9.0270000000000003E-2</v>
      </c>
      <c r="G40" s="236">
        <v>11.077877478675086</v>
      </c>
      <c r="H40" s="222" t="s">
        <v>16</v>
      </c>
      <c r="I40" s="239">
        <v>18100</v>
      </c>
      <c r="J40" s="228">
        <v>0.35</v>
      </c>
      <c r="K40" s="228">
        <v>0.3</v>
      </c>
      <c r="L40" s="227">
        <v>8</v>
      </c>
      <c r="M40" s="245">
        <v>160</v>
      </c>
      <c r="N40" s="107"/>
    </row>
    <row r="41" spans="1:14" x14ac:dyDescent="0.3">
      <c r="A41" s="105"/>
      <c r="B41" s="230" t="s">
        <v>98</v>
      </c>
      <c r="C41" s="195" t="s">
        <v>587</v>
      </c>
      <c r="D41" s="187">
        <v>170</v>
      </c>
      <c r="E41" s="187">
        <v>225</v>
      </c>
      <c r="F41" s="234">
        <v>6.0100000000000008E-2</v>
      </c>
      <c r="G41" s="236">
        <v>16.638935108153078</v>
      </c>
      <c r="H41" s="222" t="s">
        <v>16</v>
      </c>
      <c r="I41" s="239">
        <v>29200</v>
      </c>
      <c r="J41" s="228">
        <v>0.35</v>
      </c>
      <c r="K41" s="228">
        <v>0.3</v>
      </c>
      <c r="L41" s="227">
        <v>8</v>
      </c>
      <c r="M41" s="245">
        <v>160</v>
      </c>
      <c r="N41" s="107"/>
    </row>
    <row r="42" spans="1:14" x14ac:dyDescent="0.3">
      <c r="A42" s="105"/>
      <c r="B42" s="217" t="s">
        <v>99</v>
      </c>
      <c r="C42" s="195" t="s">
        <v>581</v>
      </c>
      <c r="D42" s="187">
        <v>190</v>
      </c>
      <c r="E42" s="187">
        <v>300</v>
      </c>
      <c r="F42" s="169" t="s">
        <v>683</v>
      </c>
      <c r="G42" s="223">
        <v>18.597731076808628</v>
      </c>
      <c r="H42" s="222" t="s">
        <v>16</v>
      </c>
      <c r="I42" s="218">
        <v>69100</v>
      </c>
      <c r="J42" s="221">
        <v>0.3</v>
      </c>
      <c r="K42" s="172">
        <v>0.65</v>
      </c>
      <c r="L42" s="219" t="s">
        <v>684</v>
      </c>
      <c r="M42" s="220" t="s">
        <v>685</v>
      </c>
      <c r="N42" s="107"/>
    </row>
    <row r="43" spans="1:14" x14ac:dyDescent="0.3">
      <c r="A43" s="105"/>
      <c r="B43" s="217" t="s">
        <v>100</v>
      </c>
      <c r="C43" s="195" t="s">
        <v>581</v>
      </c>
      <c r="D43" s="187">
        <v>190</v>
      </c>
      <c r="E43" s="187">
        <v>300</v>
      </c>
      <c r="F43" s="169" t="s">
        <v>686</v>
      </c>
      <c r="G43" s="223">
        <v>12.382367508667658</v>
      </c>
      <c r="H43" s="222" t="s">
        <v>16</v>
      </c>
      <c r="I43" s="218">
        <v>54400</v>
      </c>
      <c r="J43" s="221">
        <v>0.3</v>
      </c>
      <c r="K43" s="172">
        <v>0.65</v>
      </c>
      <c r="L43" s="219" t="s">
        <v>684</v>
      </c>
      <c r="M43" s="220" t="s">
        <v>685</v>
      </c>
      <c r="N43" s="107"/>
    </row>
    <row r="44" spans="1:14" x14ac:dyDescent="0.3">
      <c r="A44" s="105"/>
      <c r="B44" s="217" t="s">
        <v>101</v>
      </c>
      <c r="C44" s="195" t="s">
        <v>581</v>
      </c>
      <c r="D44" s="187">
        <v>190</v>
      </c>
      <c r="E44" s="187">
        <v>300</v>
      </c>
      <c r="F44" s="169" t="s">
        <v>683</v>
      </c>
      <c r="G44" s="223">
        <v>18.597731076808628</v>
      </c>
      <c r="H44" s="222" t="s">
        <v>16</v>
      </c>
      <c r="I44" s="218">
        <v>69100</v>
      </c>
      <c r="J44" s="221">
        <v>0.3</v>
      </c>
      <c r="K44" s="172">
        <v>0.65</v>
      </c>
      <c r="L44" s="219" t="s">
        <v>684</v>
      </c>
      <c r="M44" s="220" t="s">
        <v>685</v>
      </c>
      <c r="N44" s="107"/>
    </row>
    <row r="45" spans="1:14" x14ac:dyDescent="0.3">
      <c r="A45" s="105"/>
      <c r="B45" s="217" t="s">
        <v>102</v>
      </c>
      <c r="C45" s="195" t="s">
        <v>581</v>
      </c>
      <c r="D45" s="187">
        <v>190</v>
      </c>
      <c r="E45" s="187">
        <v>300</v>
      </c>
      <c r="F45" s="169" t="s">
        <v>687</v>
      </c>
      <c r="G45" s="223">
        <v>4.894043948514657</v>
      </c>
      <c r="H45" s="222" t="s">
        <v>16</v>
      </c>
      <c r="I45" s="218">
        <v>13500</v>
      </c>
      <c r="J45" s="221">
        <v>0.3</v>
      </c>
      <c r="K45" s="172">
        <v>0.65</v>
      </c>
      <c r="L45" s="219" t="s">
        <v>684</v>
      </c>
      <c r="M45" s="220" t="s">
        <v>685</v>
      </c>
      <c r="N45" s="107"/>
    </row>
    <row r="46" spans="1:14" x14ac:dyDescent="0.3">
      <c r="A46" s="105"/>
      <c r="B46" s="217" t="s">
        <v>103</v>
      </c>
      <c r="C46" s="195" t="s">
        <v>581</v>
      </c>
      <c r="D46" s="187">
        <v>190</v>
      </c>
      <c r="E46" s="187">
        <v>300</v>
      </c>
      <c r="F46" s="169" t="s">
        <v>688</v>
      </c>
      <c r="G46" s="223">
        <v>6.2154266890422027</v>
      </c>
      <c r="H46" s="222" t="s">
        <v>16</v>
      </c>
      <c r="I46" s="218">
        <v>13500</v>
      </c>
      <c r="J46" s="221">
        <v>0.3</v>
      </c>
      <c r="K46" s="172">
        <v>0.65</v>
      </c>
      <c r="L46" s="219" t="s">
        <v>684</v>
      </c>
      <c r="M46" s="220" t="s">
        <v>685</v>
      </c>
      <c r="N46" s="107"/>
    </row>
    <row r="47" spans="1:14" x14ac:dyDescent="0.3">
      <c r="A47" s="105"/>
      <c r="B47" s="217" t="s">
        <v>104</v>
      </c>
      <c r="C47" s="195" t="s">
        <v>581</v>
      </c>
      <c r="D47" s="187">
        <v>190</v>
      </c>
      <c r="E47" s="187">
        <v>300</v>
      </c>
      <c r="F47" s="169" t="s">
        <v>689</v>
      </c>
      <c r="G47" s="223">
        <v>7.3410659227719863</v>
      </c>
      <c r="H47" s="222" t="s">
        <v>16</v>
      </c>
      <c r="I47" s="218">
        <v>19900</v>
      </c>
      <c r="J47" s="221">
        <v>0.3</v>
      </c>
      <c r="K47" s="172">
        <v>0.65</v>
      </c>
      <c r="L47" s="219" t="s">
        <v>684</v>
      </c>
      <c r="M47" s="220" t="s">
        <v>685</v>
      </c>
      <c r="N47" s="107"/>
    </row>
    <row r="48" spans="1:14" x14ac:dyDescent="0.3">
      <c r="A48" s="105"/>
      <c r="B48" s="217" t="s">
        <v>105</v>
      </c>
      <c r="C48" s="195" t="s">
        <v>581</v>
      </c>
      <c r="D48" s="187">
        <v>190</v>
      </c>
      <c r="E48" s="187">
        <v>300</v>
      </c>
      <c r="F48" s="169" t="s">
        <v>690</v>
      </c>
      <c r="G48" s="223">
        <v>9.2988655384043142</v>
      </c>
      <c r="H48" s="222" t="s">
        <v>16</v>
      </c>
      <c r="I48" s="218">
        <v>18800</v>
      </c>
      <c r="J48" s="221">
        <v>0.3</v>
      </c>
      <c r="K48" s="172">
        <v>0.65</v>
      </c>
      <c r="L48" s="219" t="s">
        <v>684</v>
      </c>
      <c r="M48" s="220" t="s">
        <v>685</v>
      </c>
      <c r="N48" s="107"/>
    </row>
    <row r="49" spans="1:14" x14ac:dyDescent="0.3">
      <c r="A49" s="105"/>
      <c r="B49" s="217" t="s">
        <v>106</v>
      </c>
      <c r="C49" s="195" t="s">
        <v>581</v>
      </c>
      <c r="D49" s="187">
        <v>190</v>
      </c>
      <c r="E49" s="187">
        <v>300</v>
      </c>
      <c r="F49" s="169" t="s">
        <v>691</v>
      </c>
      <c r="G49" s="223">
        <v>9.7876088871488705</v>
      </c>
      <c r="H49" s="222" t="s">
        <v>16</v>
      </c>
      <c r="I49" s="218">
        <v>25000</v>
      </c>
      <c r="J49" s="221">
        <v>0.3</v>
      </c>
      <c r="K49" s="172">
        <v>0.65</v>
      </c>
      <c r="L49" s="219" t="s">
        <v>684</v>
      </c>
      <c r="M49" s="220" t="s">
        <v>685</v>
      </c>
      <c r="N49" s="107"/>
    </row>
    <row r="50" spans="1:14" x14ac:dyDescent="0.3">
      <c r="A50" s="105"/>
      <c r="B50" s="217" t="s">
        <v>107</v>
      </c>
      <c r="C50" s="195" t="s">
        <v>581</v>
      </c>
      <c r="D50" s="187">
        <v>190</v>
      </c>
      <c r="E50" s="187">
        <v>300</v>
      </c>
      <c r="F50" s="169" t="s">
        <v>686</v>
      </c>
      <c r="G50" s="223">
        <v>12.382367508667658</v>
      </c>
      <c r="H50" s="222" t="s">
        <v>16</v>
      </c>
      <c r="I50" s="218">
        <v>22600</v>
      </c>
      <c r="J50" s="221">
        <v>0.3</v>
      </c>
      <c r="K50" s="172">
        <v>0.65</v>
      </c>
      <c r="L50" s="219" t="s">
        <v>684</v>
      </c>
      <c r="M50" s="220" t="s">
        <v>685</v>
      </c>
      <c r="N50" s="107"/>
    </row>
    <row r="51" spans="1:14" x14ac:dyDescent="0.3">
      <c r="A51" s="105"/>
      <c r="B51" s="217" t="s">
        <v>1033</v>
      </c>
      <c r="C51" s="195" t="s">
        <v>581</v>
      </c>
      <c r="D51" s="187">
        <v>190</v>
      </c>
      <c r="E51" s="187">
        <v>300</v>
      </c>
      <c r="F51" s="169">
        <v>5.2999999999999999E-2</v>
      </c>
      <c r="G51" s="223">
        <v>18.867924528301888</v>
      </c>
      <c r="H51" s="222" t="s">
        <v>16</v>
      </c>
      <c r="I51" s="218">
        <v>69100</v>
      </c>
      <c r="J51" s="221">
        <v>0.3</v>
      </c>
      <c r="K51" s="172">
        <v>0.65</v>
      </c>
      <c r="L51" s="219" t="s">
        <v>684</v>
      </c>
      <c r="M51" s="220" t="s">
        <v>685</v>
      </c>
      <c r="N51" s="107"/>
    </row>
    <row r="52" spans="1:14" x14ac:dyDescent="0.3">
      <c r="A52" s="105"/>
      <c r="B52" s="217" t="s">
        <v>108</v>
      </c>
      <c r="C52" s="195" t="s">
        <v>581</v>
      </c>
      <c r="D52" s="187">
        <v>190</v>
      </c>
      <c r="E52" s="187">
        <v>300</v>
      </c>
      <c r="F52" s="169" t="s">
        <v>687</v>
      </c>
      <c r="G52" s="223">
        <v>4.894043948514657</v>
      </c>
      <c r="H52" s="222" t="s">
        <v>16</v>
      </c>
      <c r="I52" s="218">
        <v>17900</v>
      </c>
      <c r="J52" s="221">
        <v>0.3</v>
      </c>
      <c r="K52" s="172">
        <v>0.65</v>
      </c>
      <c r="L52" s="219" t="s">
        <v>684</v>
      </c>
      <c r="M52" s="220" t="s">
        <v>685</v>
      </c>
      <c r="N52" s="107"/>
    </row>
    <row r="53" spans="1:14" x14ac:dyDescent="0.3">
      <c r="A53" s="105"/>
      <c r="B53" s="217" t="s">
        <v>109</v>
      </c>
      <c r="C53" s="195" t="s">
        <v>581</v>
      </c>
      <c r="D53" s="187">
        <v>190</v>
      </c>
      <c r="E53" s="187">
        <v>300</v>
      </c>
      <c r="F53" s="169" t="s">
        <v>688</v>
      </c>
      <c r="G53" s="223">
        <v>6.2154266890422027</v>
      </c>
      <c r="H53" s="222" t="s">
        <v>16</v>
      </c>
      <c r="I53" s="218">
        <v>17900</v>
      </c>
      <c r="J53" s="221">
        <v>0.3</v>
      </c>
      <c r="K53" s="172">
        <v>0.65</v>
      </c>
      <c r="L53" s="219" t="s">
        <v>684</v>
      </c>
      <c r="M53" s="220" t="s">
        <v>685</v>
      </c>
      <c r="N53" s="107"/>
    </row>
    <row r="54" spans="1:14" x14ac:dyDescent="0.3">
      <c r="A54" s="105"/>
      <c r="B54" s="217" t="s">
        <v>110</v>
      </c>
      <c r="C54" s="195" t="s">
        <v>581</v>
      </c>
      <c r="D54" s="187">
        <v>190</v>
      </c>
      <c r="E54" s="187">
        <v>300</v>
      </c>
      <c r="F54" s="169" t="s">
        <v>690</v>
      </c>
      <c r="G54" s="223">
        <v>9.2988655384043142</v>
      </c>
      <c r="H54" s="222" t="s">
        <v>16</v>
      </c>
      <c r="I54" s="218">
        <v>25200</v>
      </c>
      <c r="J54" s="221">
        <v>0.3</v>
      </c>
      <c r="K54" s="172">
        <v>0.65</v>
      </c>
      <c r="L54" s="219" t="s">
        <v>684</v>
      </c>
      <c r="M54" s="220" t="s">
        <v>685</v>
      </c>
      <c r="N54" s="107"/>
    </row>
    <row r="55" spans="1:14" x14ac:dyDescent="0.3">
      <c r="A55" s="105"/>
      <c r="B55" s="217" t="s">
        <v>111</v>
      </c>
      <c r="C55" s="195" t="s">
        <v>581</v>
      </c>
      <c r="D55" s="187">
        <v>190</v>
      </c>
      <c r="E55" s="187">
        <v>300</v>
      </c>
      <c r="F55" s="169" t="s">
        <v>692</v>
      </c>
      <c r="G55" s="223">
        <v>16.22849724115547</v>
      </c>
      <c r="H55" s="222" t="s">
        <v>16</v>
      </c>
      <c r="I55" s="218">
        <v>56600</v>
      </c>
      <c r="J55" s="221">
        <v>0.3</v>
      </c>
      <c r="K55" s="172">
        <v>0.3</v>
      </c>
      <c r="L55" s="219" t="s">
        <v>693</v>
      </c>
      <c r="M55" s="220" t="s">
        <v>694</v>
      </c>
      <c r="N55" s="107"/>
    </row>
    <row r="56" spans="1:14" x14ac:dyDescent="0.3">
      <c r="A56" s="105"/>
      <c r="B56" s="217" t="s">
        <v>112</v>
      </c>
      <c r="C56" s="195" t="s">
        <v>581</v>
      </c>
      <c r="D56" s="187">
        <v>190</v>
      </c>
      <c r="E56" s="187">
        <v>300</v>
      </c>
      <c r="F56" s="169" t="s">
        <v>695</v>
      </c>
      <c r="G56" s="223">
        <v>21.635655560363482</v>
      </c>
      <c r="H56" s="222" t="s">
        <v>16</v>
      </c>
      <c r="I56" s="218">
        <v>56600</v>
      </c>
      <c r="J56" s="221">
        <v>0.3</v>
      </c>
      <c r="K56" s="172">
        <v>0.3</v>
      </c>
      <c r="L56" s="219" t="s">
        <v>693</v>
      </c>
      <c r="M56" s="220" t="s">
        <v>694</v>
      </c>
      <c r="N56" s="107"/>
    </row>
    <row r="57" spans="1:14" x14ac:dyDescent="0.3">
      <c r="A57" s="105"/>
      <c r="B57" s="217" t="s">
        <v>113</v>
      </c>
      <c r="C57" s="195" t="s">
        <v>587</v>
      </c>
      <c r="D57" s="187">
        <v>170</v>
      </c>
      <c r="E57" s="187">
        <v>225</v>
      </c>
      <c r="F57" s="169" t="s">
        <v>696</v>
      </c>
      <c r="G57" s="223">
        <v>13.685507048036131</v>
      </c>
      <c r="H57" s="222" t="s">
        <v>16</v>
      </c>
      <c r="I57" s="218">
        <v>36900</v>
      </c>
      <c r="J57" s="221">
        <v>0.3</v>
      </c>
      <c r="K57" s="172">
        <v>0.3</v>
      </c>
      <c r="L57" s="219" t="s">
        <v>693</v>
      </c>
      <c r="M57" s="220" t="s">
        <v>694</v>
      </c>
      <c r="N57" s="107"/>
    </row>
    <row r="58" spans="1:14" x14ac:dyDescent="0.3">
      <c r="A58" s="105"/>
      <c r="B58" s="217" t="s">
        <v>114</v>
      </c>
      <c r="C58" s="195" t="s">
        <v>587</v>
      </c>
      <c r="D58" s="187">
        <v>170</v>
      </c>
      <c r="E58" s="187">
        <v>225</v>
      </c>
      <c r="F58" s="169" t="s">
        <v>697</v>
      </c>
      <c r="G58" s="223">
        <v>5.409206469410937</v>
      </c>
      <c r="H58" s="222" t="s">
        <v>16</v>
      </c>
      <c r="I58" s="218">
        <v>17300</v>
      </c>
      <c r="J58" s="221">
        <v>0.3</v>
      </c>
      <c r="K58" s="172">
        <v>0.3</v>
      </c>
      <c r="L58" s="219" t="s">
        <v>693</v>
      </c>
      <c r="M58" s="220" t="s">
        <v>694</v>
      </c>
      <c r="N58" s="107"/>
    </row>
    <row r="59" spans="1:14" x14ac:dyDescent="0.3">
      <c r="A59" s="105"/>
      <c r="B59" s="217" t="s">
        <v>115</v>
      </c>
      <c r="C59" s="195" t="s">
        <v>587</v>
      </c>
      <c r="D59" s="187">
        <v>170</v>
      </c>
      <c r="E59" s="187">
        <v>225</v>
      </c>
      <c r="F59" s="169" t="s">
        <v>698</v>
      </c>
      <c r="G59" s="223">
        <v>6.8152388741225378</v>
      </c>
      <c r="H59" s="222" t="s">
        <v>16</v>
      </c>
      <c r="I59" s="218">
        <v>17300</v>
      </c>
      <c r="J59" s="221">
        <v>0.3</v>
      </c>
      <c r="K59" s="172">
        <v>0.3</v>
      </c>
      <c r="L59" s="219" t="s">
        <v>693</v>
      </c>
      <c r="M59" s="220" t="s">
        <v>694</v>
      </c>
      <c r="N59" s="107"/>
    </row>
    <row r="60" spans="1:14" x14ac:dyDescent="0.3">
      <c r="A60" s="105"/>
      <c r="B60" s="217" t="s">
        <v>116</v>
      </c>
      <c r="C60" s="195" t="s">
        <v>587</v>
      </c>
      <c r="D60" s="187">
        <v>170</v>
      </c>
      <c r="E60" s="187">
        <v>225</v>
      </c>
      <c r="F60" s="169" t="s">
        <v>699</v>
      </c>
      <c r="G60" s="223">
        <v>8.1135902636916839</v>
      </c>
      <c r="H60" s="222" t="s">
        <v>16</v>
      </c>
      <c r="I60" s="218">
        <v>23900</v>
      </c>
      <c r="J60" s="221">
        <v>0.3</v>
      </c>
      <c r="K60" s="172">
        <v>0.3</v>
      </c>
      <c r="L60" s="219" t="s">
        <v>693</v>
      </c>
      <c r="M60" s="220" t="s">
        <v>694</v>
      </c>
      <c r="N60" s="107"/>
    </row>
    <row r="61" spans="1:14" x14ac:dyDescent="0.3">
      <c r="A61" s="105"/>
      <c r="B61" s="217" t="s">
        <v>117</v>
      </c>
      <c r="C61" s="195" t="s">
        <v>587</v>
      </c>
      <c r="D61" s="187">
        <v>170</v>
      </c>
      <c r="E61" s="187">
        <v>225</v>
      </c>
      <c r="F61" s="169" t="s">
        <v>700</v>
      </c>
      <c r="G61" s="223">
        <v>10.277492291880781</v>
      </c>
      <c r="H61" s="222" t="s">
        <v>16</v>
      </c>
      <c r="I61" s="218">
        <v>23900</v>
      </c>
      <c r="J61" s="221">
        <v>0.3</v>
      </c>
      <c r="K61" s="172">
        <v>0.3</v>
      </c>
      <c r="L61" s="219" t="s">
        <v>693</v>
      </c>
      <c r="M61" s="220" t="s">
        <v>694</v>
      </c>
      <c r="N61" s="107"/>
    </row>
    <row r="62" spans="1:14" x14ac:dyDescent="0.3">
      <c r="A62" s="105"/>
      <c r="B62" s="217" t="s">
        <v>118</v>
      </c>
      <c r="C62" s="195" t="s">
        <v>587</v>
      </c>
      <c r="D62" s="187">
        <v>170</v>
      </c>
      <c r="E62" s="187">
        <v>225</v>
      </c>
      <c r="F62" s="169" t="s">
        <v>701</v>
      </c>
      <c r="G62" s="223">
        <v>7.1942446043165464</v>
      </c>
      <c r="H62" s="222" t="s">
        <v>16</v>
      </c>
      <c r="I62" s="218">
        <v>31300</v>
      </c>
      <c r="J62" s="221">
        <v>0.3</v>
      </c>
      <c r="K62" s="172">
        <v>0.3</v>
      </c>
      <c r="L62" s="219" t="s">
        <v>693</v>
      </c>
      <c r="M62" s="220" t="s">
        <v>694</v>
      </c>
      <c r="N62" s="107"/>
    </row>
    <row r="63" spans="1:14" x14ac:dyDescent="0.3">
      <c r="A63" s="105"/>
      <c r="B63" s="217" t="s">
        <v>119</v>
      </c>
      <c r="C63" s="195" t="s">
        <v>587</v>
      </c>
      <c r="D63" s="187">
        <v>170</v>
      </c>
      <c r="E63" s="187">
        <v>225</v>
      </c>
      <c r="F63" s="169" t="s">
        <v>696</v>
      </c>
      <c r="G63" s="223">
        <v>13.685507048036131</v>
      </c>
      <c r="H63" s="222" t="s">
        <v>16</v>
      </c>
      <c r="I63" s="218">
        <v>31300</v>
      </c>
      <c r="J63" s="221">
        <v>0.3</v>
      </c>
      <c r="K63" s="172">
        <v>0.3</v>
      </c>
      <c r="L63" s="219" t="s">
        <v>693</v>
      </c>
      <c r="M63" s="220" t="s">
        <v>694</v>
      </c>
      <c r="N63" s="107"/>
    </row>
    <row r="64" spans="1:14" x14ac:dyDescent="0.3">
      <c r="A64" s="105"/>
      <c r="B64" s="217" t="s">
        <v>120</v>
      </c>
      <c r="C64" s="195" t="s">
        <v>581</v>
      </c>
      <c r="D64" s="187">
        <v>190</v>
      </c>
      <c r="E64" s="187">
        <v>300</v>
      </c>
      <c r="F64" s="169" t="s">
        <v>690</v>
      </c>
      <c r="G64" s="223">
        <v>9.2988655384043142</v>
      </c>
      <c r="H64" s="222" t="s">
        <v>16</v>
      </c>
      <c r="I64" s="218">
        <v>24600</v>
      </c>
      <c r="J64" s="221">
        <v>0.3</v>
      </c>
      <c r="K64" s="172">
        <v>0.65</v>
      </c>
      <c r="L64" s="219" t="s">
        <v>684</v>
      </c>
      <c r="M64" s="220" t="s">
        <v>685</v>
      </c>
      <c r="N64" s="107"/>
    </row>
    <row r="65" spans="1:14" x14ac:dyDescent="0.3">
      <c r="A65" s="105"/>
      <c r="B65" s="217" t="s">
        <v>121</v>
      </c>
      <c r="C65" s="195" t="s">
        <v>581</v>
      </c>
      <c r="D65" s="187">
        <v>190</v>
      </c>
      <c r="E65" s="187">
        <v>300</v>
      </c>
      <c r="F65" s="169" t="s">
        <v>686</v>
      </c>
      <c r="G65" s="223">
        <v>12.382367508667658</v>
      </c>
      <c r="H65" s="222" t="s">
        <v>16</v>
      </c>
      <c r="I65" s="218">
        <v>32700</v>
      </c>
      <c r="J65" s="221">
        <v>0.3</v>
      </c>
      <c r="K65" s="172">
        <v>0.65</v>
      </c>
      <c r="L65" s="219" t="s">
        <v>684</v>
      </c>
      <c r="M65" s="220" t="s">
        <v>685</v>
      </c>
      <c r="N65" s="107"/>
    </row>
    <row r="66" spans="1:14" x14ac:dyDescent="0.3">
      <c r="A66" s="105"/>
      <c r="B66" s="217" t="s">
        <v>1002</v>
      </c>
      <c r="C66" s="195" t="s">
        <v>588</v>
      </c>
      <c r="D66" s="187">
        <v>30</v>
      </c>
      <c r="E66" s="187">
        <v>75</v>
      </c>
      <c r="F66" s="169" t="s">
        <v>704</v>
      </c>
      <c r="G66" s="223">
        <v>50</v>
      </c>
      <c r="H66" s="222" t="s">
        <v>16</v>
      </c>
      <c r="I66" s="218">
        <v>3700</v>
      </c>
      <c r="J66" s="221">
        <v>0.15</v>
      </c>
      <c r="K66" s="172">
        <v>1.9000000000000001</v>
      </c>
      <c r="L66" s="219" t="s">
        <v>693</v>
      </c>
      <c r="M66" s="220" t="s">
        <v>703</v>
      </c>
      <c r="N66" s="107"/>
    </row>
    <row r="67" spans="1:14" x14ac:dyDescent="0.3">
      <c r="A67" s="105"/>
      <c r="B67" s="217" t="s">
        <v>1004</v>
      </c>
      <c r="C67" s="195" t="s">
        <v>588</v>
      </c>
      <c r="D67" s="187">
        <v>30</v>
      </c>
      <c r="E67" s="187">
        <v>75</v>
      </c>
      <c r="F67" s="169" t="s">
        <v>704</v>
      </c>
      <c r="G67" s="223">
        <v>50</v>
      </c>
      <c r="H67" s="222" t="s">
        <v>16</v>
      </c>
      <c r="I67" s="218">
        <v>6270</v>
      </c>
      <c r="J67" s="221">
        <v>0.15</v>
      </c>
      <c r="K67" s="172">
        <v>1.9000000000000001</v>
      </c>
      <c r="L67" s="219" t="s">
        <v>693</v>
      </c>
      <c r="M67" s="220" t="s">
        <v>703</v>
      </c>
      <c r="N67" s="107"/>
    </row>
    <row r="68" spans="1:14" x14ac:dyDescent="0.3">
      <c r="A68" s="105"/>
      <c r="B68" s="217" t="s">
        <v>1001</v>
      </c>
      <c r="C68" s="195" t="s">
        <v>588</v>
      </c>
      <c r="D68" s="187">
        <v>30</v>
      </c>
      <c r="E68" s="187">
        <v>75</v>
      </c>
      <c r="F68" s="169" t="s">
        <v>704</v>
      </c>
      <c r="G68" s="223">
        <v>50</v>
      </c>
      <c r="H68" s="222" t="s">
        <v>16</v>
      </c>
      <c r="I68" s="218">
        <v>1180</v>
      </c>
      <c r="J68" s="221">
        <v>0.15</v>
      </c>
      <c r="K68" s="172">
        <v>1.9000000000000001</v>
      </c>
      <c r="L68" s="219" t="s">
        <v>693</v>
      </c>
      <c r="M68" s="220" t="s">
        <v>703</v>
      </c>
      <c r="N68" s="107"/>
    </row>
    <row r="69" spans="1:14" x14ac:dyDescent="0.3">
      <c r="A69" s="105"/>
      <c r="B69" s="217" t="s">
        <v>1006</v>
      </c>
      <c r="C69" s="195" t="s">
        <v>588</v>
      </c>
      <c r="D69" s="187">
        <v>30</v>
      </c>
      <c r="E69" s="187">
        <v>75</v>
      </c>
      <c r="F69" s="169">
        <v>1.1759999999999999</v>
      </c>
      <c r="G69" s="223">
        <v>0.85034013605442182</v>
      </c>
      <c r="H69" s="222" t="s">
        <v>16</v>
      </c>
      <c r="I69" s="218">
        <v>3550</v>
      </c>
      <c r="J69" s="221">
        <v>0.15</v>
      </c>
      <c r="K69" s="172">
        <v>1.9000000000000001</v>
      </c>
      <c r="L69" s="219" t="s">
        <v>693</v>
      </c>
      <c r="M69" s="220" t="s">
        <v>703</v>
      </c>
      <c r="N69" s="107"/>
    </row>
    <row r="70" spans="1:14" x14ac:dyDescent="0.3">
      <c r="A70" s="105"/>
      <c r="B70" s="217" t="s">
        <v>1003</v>
      </c>
      <c r="C70" s="195" t="s">
        <v>588</v>
      </c>
      <c r="D70" s="187">
        <v>30</v>
      </c>
      <c r="E70" s="187">
        <v>75</v>
      </c>
      <c r="F70" s="169">
        <v>1.1759999999999999</v>
      </c>
      <c r="G70" s="223">
        <v>0.85034013605442182</v>
      </c>
      <c r="H70" s="222" t="s">
        <v>16</v>
      </c>
      <c r="I70" s="218">
        <v>6860</v>
      </c>
      <c r="J70" s="221">
        <v>0.15</v>
      </c>
      <c r="K70" s="172">
        <v>1.9000000000000001</v>
      </c>
      <c r="L70" s="219" t="s">
        <v>693</v>
      </c>
      <c r="M70" s="220" t="s">
        <v>703</v>
      </c>
      <c r="N70" s="107"/>
    </row>
    <row r="71" spans="1:14" x14ac:dyDescent="0.3">
      <c r="A71" s="105"/>
      <c r="B71" s="217" t="s">
        <v>1005</v>
      </c>
      <c r="C71" s="195" t="s">
        <v>588</v>
      </c>
      <c r="D71" s="187">
        <v>30</v>
      </c>
      <c r="E71" s="187">
        <v>75</v>
      </c>
      <c r="F71" s="169">
        <v>1.1759999999999999</v>
      </c>
      <c r="G71" s="223">
        <v>0.85034013605442171</v>
      </c>
      <c r="H71" s="222" t="s">
        <v>16</v>
      </c>
      <c r="I71" s="218">
        <v>1190</v>
      </c>
      <c r="J71" s="221">
        <v>0.15</v>
      </c>
      <c r="K71" s="172">
        <v>1.9000000000000001</v>
      </c>
      <c r="L71" s="219" t="s">
        <v>693</v>
      </c>
      <c r="M71" s="220" t="s">
        <v>703</v>
      </c>
      <c r="N71" s="107"/>
    </row>
    <row r="72" spans="1:14" x14ac:dyDescent="0.3">
      <c r="A72" s="105"/>
      <c r="B72" s="217" t="s">
        <v>1067</v>
      </c>
      <c r="C72" s="195" t="s">
        <v>587</v>
      </c>
      <c r="D72" s="187">
        <v>170</v>
      </c>
      <c r="E72" s="187">
        <v>225</v>
      </c>
      <c r="F72" s="169">
        <v>0.17230999999999999</v>
      </c>
      <c r="G72" s="223">
        <v>5.8034937032093321</v>
      </c>
      <c r="H72" s="222" t="s">
        <v>16</v>
      </c>
      <c r="I72" s="218">
        <v>30500</v>
      </c>
      <c r="J72" s="221">
        <v>0.35000000000000003</v>
      </c>
      <c r="K72" s="172">
        <v>0.5</v>
      </c>
      <c r="L72" s="219">
        <v>10</v>
      </c>
      <c r="M72" s="220">
        <v>200</v>
      </c>
      <c r="N72" s="107"/>
    </row>
    <row r="73" spans="1:14" x14ac:dyDescent="0.3">
      <c r="A73" s="105"/>
      <c r="B73" s="217" t="s">
        <v>1068</v>
      </c>
      <c r="C73" s="195" t="s">
        <v>587</v>
      </c>
      <c r="D73" s="187">
        <v>170</v>
      </c>
      <c r="E73" s="187">
        <v>225</v>
      </c>
      <c r="F73" s="169">
        <v>0.17230999999999999</v>
      </c>
      <c r="G73" s="223">
        <v>5.8034937032093321</v>
      </c>
      <c r="H73" s="222" t="s">
        <v>16</v>
      </c>
      <c r="I73" s="218">
        <v>30500</v>
      </c>
      <c r="J73" s="221">
        <v>0.35000000000000003</v>
      </c>
      <c r="K73" s="172">
        <v>0.5</v>
      </c>
      <c r="L73" s="219">
        <v>10</v>
      </c>
      <c r="M73" s="220">
        <v>200</v>
      </c>
      <c r="N73" s="107"/>
    </row>
    <row r="74" spans="1:14" x14ac:dyDescent="0.3">
      <c r="A74" s="105"/>
      <c r="B74" s="217" t="s">
        <v>1069</v>
      </c>
      <c r="C74" s="195" t="s">
        <v>587</v>
      </c>
      <c r="D74" s="187">
        <v>170</v>
      </c>
      <c r="E74" s="187">
        <v>225</v>
      </c>
      <c r="F74" s="169">
        <v>0.25778000000000001</v>
      </c>
      <c r="G74" s="223">
        <v>3.8792769027853207</v>
      </c>
      <c r="H74" s="222" t="s">
        <v>16</v>
      </c>
      <c r="I74" s="218">
        <v>30500</v>
      </c>
      <c r="J74" s="221">
        <v>0.35000000000000003</v>
      </c>
      <c r="K74" s="172">
        <v>0.5</v>
      </c>
      <c r="L74" s="219">
        <v>10</v>
      </c>
      <c r="M74" s="220">
        <v>200</v>
      </c>
      <c r="N74" s="107"/>
    </row>
    <row r="75" spans="1:14" x14ac:dyDescent="0.3">
      <c r="A75" s="105"/>
      <c r="B75" s="217" t="s">
        <v>1070</v>
      </c>
      <c r="C75" s="195" t="s">
        <v>587</v>
      </c>
      <c r="D75" s="187">
        <v>170</v>
      </c>
      <c r="E75" s="187">
        <v>225</v>
      </c>
      <c r="F75" s="169">
        <v>0.21825</v>
      </c>
      <c r="G75" s="223">
        <v>4.5819014891179837</v>
      </c>
      <c r="H75" s="222" t="s">
        <v>16</v>
      </c>
      <c r="I75" s="218">
        <v>30500</v>
      </c>
      <c r="J75" s="221">
        <v>0.35000000000000003</v>
      </c>
      <c r="K75" s="172">
        <v>0.5</v>
      </c>
      <c r="L75" s="219">
        <v>10</v>
      </c>
      <c r="M75" s="220">
        <v>200</v>
      </c>
      <c r="N75" s="107"/>
    </row>
    <row r="76" spans="1:14" x14ac:dyDescent="0.3">
      <c r="A76" s="105"/>
      <c r="B76" s="185" t="s">
        <v>122</v>
      </c>
      <c r="C76" s="186" t="s">
        <v>589</v>
      </c>
      <c r="D76" s="187">
        <v>105</v>
      </c>
      <c r="E76" s="187">
        <v>105</v>
      </c>
      <c r="F76" s="188">
        <v>0.11555000000000001</v>
      </c>
      <c r="G76" s="189">
        <v>8.6542622241453913</v>
      </c>
      <c r="H76" s="190" t="s">
        <v>16</v>
      </c>
      <c r="I76" s="191">
        <v>22500</v>
      </c>
      <c r="J76" s="192">
        <v>0.3</v>
      </c>
      <c r="K76" s="192">
        <v>0.65</v>
      </c>
      <c r="L76" s="193">
        <v>12</v>
      </c>
      <c r="M76" s="194">
        <v>150</v>
      </c>
      <c r="N76" s="107"/>
    </row>
    <row r="77" spans="1:14" x14ac:dyDescent="0.3">
      <c r="A77" s="105"/>
      <c r="B77" s="231" t="s">
        <v>123</v>
      </c>
      <c r="C77" s="195" t="s">
        <v>587</v>
      </c>
      <c r="D77" s="187">
        <v>170</v>
      </c>
      <c r="E77" s="187">
        <v>225</v>
      </c>
      <c r="F77" s="178" t="s">
        <v>708</v>
      </c>
      <c r="G77" s="189">
        <v>13.080444735120993</v>
      </c>
      <c r="H77" s="190" t="s">
        <v>16</v>
      </c>
      <c r="I77" s="240">
        <v>39300</v>
      </c>
      <c r="J77" s="242">
        <v>0.3</v>
      </c>
      <c r="K77" s="165">
        <v>0.65</v>
      </c>
      <c r="L77" s="179" t="s">
        <v>684</v>
      </c>
      <c r="M77" s="180" t="s">
        <v>685</v>
      </c>
      <c r="N77" s="107"/>
    </row>
    <row r="78" spans="1:14" x14ac:dyDescent="0.3">
      <c r="A78" s="105"/>
      <c r="B78" s="217" t="s">
        <v>124</v>
      </c>
      <c r="C78" s="195" t="s">
        <v>581</v>
      </c>
      <c r="D78" s="187">
        <v>190</v>
      </c>
      <c r="E78" s="187">
        <v>300</v>
      </c>
      <c r="F78" s="169" t="s">
        <v>709</v>
      </c>
      <c r="G78" s="189">
        <v>17.310022503029252</v>
      </c>
      <c r="H78" s="222" t="s">
        <v>16</v>
      </c>
      <c r="I78" s="218">
        <v>51000</v>
      </c>
      <c r="J78" s="221">
        <v>0.3</v>
      </c>
      <c r="K78" s="172">
        <v>0.65</v>
      </c>
      <c r="L78" s="219" t="s">
        <v>684</v>
      </c>
      <c r="M78" s="220" t="s">
        <v>685</v>
      </c>
      <c r="N78" s="107"/>
    </row>
    <row r="79" spans="1:14" x14ac:dyDescent="0.3">
      <c r="A79" s="105"/>
      <c r="B79" s="217" t="s">
        <v>125</v>
      </c>
      <c r="C79" s="195" t="s">
        <v>581</v>
      </c>
      <c r="D79" s="187">
        <v>190</v>
      </c>
      <c r="E79" s="187">
        <v>300</v>
      </c>
      <c r="F79" s="169" t="s">
        <v>710</v>
      </c>
      <c r="G79" s="189">
        <v>22.716946842344392</v>
      </c>
      <c r="H79" s="222" t="s">
        <v>16</v>
      </c>
      <c r="I79" s="218">
        <v>61600</v>
      </c>
      <c r="J79" s="221">
        <v>0.3</v>
      </c>
      <c r="K79" s="172">
        <v>0.65</v>
      </c>
      <c r="L79" s="219" t="s">
        <v>684</v>
      </c>
      <c r="M79" s="220" t="s">
        <v>685</v>
      </c>
      <c r="N79" s="107"/>
    </row>
    <row r="80" spans="1:14" x14ac:dyDescent="0.3">
      <c r="A80" s="105"/>
      <c r="B80" s="217" t="s">
        <v>126</v>
      </c>
      <c r="C80" s="195" t="s">
        <v>581</v>
      </c>
      <c r="D80" s="187">
        <v>190</v>
      </c>
      <c r="E80" s="187">
        <v>300</v>
      </c>
      <c r="F80" s="169" t="s">
        <v>711</v>
      </c>
      <c r="G80" s="189">
        <v>27.048958615093316</v>
      </c>
      <c r="H80" s="222" t="s">
        <v>16</v>
      </c>
      <c r="I80" s="218">
        <v>80300</v>
      </c>
      <c r="J80" s="221">
        <v>0.3</v>
      </c>
      <c r="K80" s="172">
        <v>0.65</v>
      </c>
      <c r="L80" s="219" t="s">
        <v>666</v>
      </c>
      <c r="M80" s="220" t="s">
        <v>685</v>
      </c>
      <c r="N80" s="107"/>
    </row>
    <row r="81" spans="1:14" x14ac:dyDescent="0.3">
      <c r="A81" s="105"/>
      <c r="B81" s="217" t="s">
        <v>127</v>
      </c>
      <c r="C81" s="195" t="s">
        <v>581</v>
      </c>
      <c r="D81" s="187">
        <v>190</v>
      </c>
      <c r="E81" s="187">
        <v>300</v>
      </c>
      <c r="F81" s="169" t="s">
        <v>712</v>
      </c>
      <c r="G81" s="189">
        <v>32.992411745298583</v>
      </c>
      <c r="H81" s="222" t="s">
        <v>16</v>
      </c>
      <c r="I81" s="218">
        <v>90200</v>
      </c>
      <c r="J81" s="221">
        <v>0.3</v>
      </c>
      <c r="K81" s="172">
        <v>0.65</v>
      </c>
      <c r="L81" s="219" t="s">
        <v>684</v>
      </c>
      <c r="M81" s="220" t="s">
        <v>685</v>
      </c>
      <c r="N81" s="107"/>
    </row>
    <row r="82" spans="1:14" x14ac:dyDescent="0.3">
      <c r="A82" s="105"/>
      <c r="B82" s="217" t="s">
        <v>128</v>
      </c>
      <c r="C82" s="195" t="s">
        <v>586</v>
      </c>
      <c r="D82" s="187">
        <v>150</v>
      </c>
      <c r="E82" s="187">
        <v>190</v>
      </c>
      <c r="F82" s="169" t="s">
        <v>697</v>
      </c>
      <c r="G82" s="189">
        <v>5.409206469410937</v>
      </c>
      <c r="H82" s="222" t="s">
        <v>16</v>
      </c>
      <c r="I82" s="218">
        <v>6600</v>
      </c>
      <c r="J82" s="221">
        <v>0.3</v>
      </c>
      <c r="K82" s="172">
        <v>0.65</v>
      </c>
      <c r="L82" s="219" t="s">
        <v>684</v>
      </c>
      <c r="M82" s="220" t="s">
        <v>685</v>
      </c>
      <c r="N82" s="107"/>
    </row>
    <row r="83" spans="1:14" x14ac:dyDescent="0.3">
      <c r="A83" s="105"/>
      <c r="B83" s="217" t="s">
        <v>129</v>
      </c>
      <c r="C83" s="195" t="s">
        <v>589</v>
      </c>
      <c r="D83" s="187">
        <v>105</v>
      </c>
      <c r="E83" s="187">
        <v>150</v>
      </c>
      <c r="F83" s="169" t="s">
        <v>699</v>
      </c>
      <c r="G83" s="189">
        <v>8.1135902636916839</v>
      </c>
      <c r="H83" s="222" t="s">
        <v>16</v>
      </c>
      <c r="I83" s="218">
        <v>11600</v>
      </c>
      <c r="J83" s="221">
        <v>0.3</v>
      </c>
      <c r="K83" s="172">
        <v>0.65</v>
      </c>
      <c r="L83" s="219" t="s">
        <v>684</v>
      </c>
      <c r="M83" s="220" t="s">
        <v>685</v>
      </c>
      <c r="N83" s="107"/>
    </row>
    <row r="84" spans="1:14" x14ac:dyDescent="0.3">
      <c r="A84" s="105"/>
      <c r="B84" s="299" t="s">
        <v>130</v>
      </c>
      <c r="C84" s="224" t="s">
        <v>587</v>
      </c>
      <c r="D84" s="225">
        <v>170</v>
      </c>
      <c r="E84" s="225">
        <v>225</v>
      </c>
      <c r="F84" s="300" t="s">
        <v>713</v>
      </c>
      <c r="G84" s="189">
        <v>9.7361503261610363</v>
      </c>
      <c r="H84" s="301" t="s">
        <v>16</v>
      </c>
      <c r="I84" s="302">
        <v>11200</v>
      </c>
      <c r="J84" s="303">
        <v>0.3</v>
      </c>
      <c r="K84" s="304">
        <v>0.65</v>
      </c>
      <c r="L84" s="305" t="s">
        <v>684</v>
      </c>
      <c r="M84" s="306" t="s">
        <v>685</v>
      </c>
      <c r="N84" s="107"/>
    </row>
    <row r="85" spans="1:14" x14ac:dyDescent="0.3">
      <c r="A85" s="105"/>
      <c r="B85" s="217" t="s">
        <v>131</v>
      </c>
      <c r="C85" s="195" t="s">
        <v>587</v>
      </c>
      <c r="D85" s="187">
        <v>170</v>
      </c>
      <c r="E85" s="187">
        <v>225</v>
      </c>
      <c r="F85" s="169" t="s">
        <v>714</v>
      </c>
      <c r="G85" s="189">
        <v>12.981955082435414</v>
      </c>
      <c r="H85" s="222" t="s">
        <v>16</v>
      </c>
      <c r="I85" s="218">
        <v>11700</v>
      </c>
      <c r="J85" s="221">
        <v>0.3</v>
      </c>
      <c r="K85" s="172">
        <v>0.65</v>
      </c>
      <c r="L85" s="219" t="s">
        <v>684</v>
      </c>
      <c r="M85" s="220" t="s">
        <v>685</v>
      </c>
      <c r="N85" s="107"/>
    </row>
    <row r="86" spans="1:14" x14ac:dyDescent="0.3">
      <c r="A86" s="105"/>
      <c r="B86" s="230" t="s">
        <v>132</v>
      </c>
      <c r="C86" s="195" t="s">
        <v>587</v>
      </c>
      <c r="D86" s="187">
        <v>170</v>
      </c>
      <c r="E86" s="187">
        <v>225</v>
      </c>
      <c r="F86" s="234">
        <v>8.8039999999999993E-2</v>
      </c>
      <c r="G86" s="189">
        <v>11.358473421172196</v>
      </c>
      <c r="H86" s="222" t="s">
        <v>16</v>
      </c>
      <c r="I86" s="239">
        <v>6750</v>
      </c>
      <c r="J86" s="228">
        <v>0.3</v>
      </c>
      <c r="K86" s="228">
        <v>0.65</v>
      </c>
      <c r="L86" s="227">
        <v>12</v>
      </c>
      <c r="M86" s="245">
        <v>150</v>
      </c>
      <c r="N86" s="107"/>
    </row>
    <row r="87" spans="1:14" x14ac:dyDescent="0.3">
      <c r="A87" s="105"/>
      <c r="B87" s="185" t="s">
        <v>133</v>
      </c>
      <c r="C87" s="195" t="s">
        <v>581</v>
      </c>
      <c r="D87" s="187">
        <v>190</v>
      </c>
      <c r="E87" s="187">
        <v>300</v>
      </c>
      <c r="F87" s="188">
        <v>6.8470000000000003E-2</v>
      </c>
      <c r="G87" s="189">
        <v>14.604936468526361</v>
      </c>
      <c r="H87" s="190" t="s">
        <v>16</v>
      </c>
      <c r="I87" s="191">
        <v>14100</v>
      </c>
      <c r="J87" s="192">
        <v>0.3</v>
      </c>
      <c r="K87" s="192">
        <v>0.65</v>
      </c>
      <c r="L87" s="193">
        <v>12</v>
      </c>
      <c r="M87" s="194">
        <v>150</v>
      </c>
      <c r="N87" s="107"/>
    </row>
    <row r="88" spans="1:14" x14ac:dyDescent="0.3">
      <c r="A88" s="105"/>
      <c r="B88" s="185" t="s">
        <v>134</v>
      </c>
      <c r="C88" s="195" t="s">
        <v>587</v>
      </c>
      <c r="D88" s="187">
        <v>170</v>
      </c>
      <c r="E88" s="187">
        <v>225</v>
      </c>
      <c r="F88" s="188">
        <v>8.8039999999999993E-2</v>
      </c>
      <c r="G88" s="189">
        <v>11.358473421172196</v>
      </c>
      <c r="H88" s="190" t="s">
        <v>16</v>
      </c>
      <c r="I88" s="191">
        <v>19200</v>
      </c>
      <c r="J88" s="192">
        <v>0.3</v>
      </c>
      <c r="K88" s="192">
        <v>0.65</v>
      </c>
      <c r="L88" s="193">
        <v>12</v>
      </c>
      <c r="M88" s="194">
        <v>150</v>
      </c>
      <c r="N88" s="107"/>
    </row>
    <row r="89" spans="1:14" x14ac:dyDescent="0.3">
      <c r="A89" s="105"/>
      <c r="B89" s="185" t="s">
        <v>135</v>
      </c>
      <c r="C89" s="195" t="s">
        <v>581</v>
      </c>
      <c r="D89" s="187">
        <v>190</v>
      </c>
      <c r="E89" s="187">
        <v>300</v>
      </c>
      <c r="F89" s="188">
        <v>6.8470000000000003E-2</v>
      </c>
      <c r="G89" s="189">
        <v>14.604936468526361</v>
      </c>
      <c r="H89" s="190" t="s">
        <v>16</v>
      </c>
      <c r="I89" s="191">
        <v>24000</v>
      </c>
      <c r="J89" s="192">
        <v>0.3</v>
      </c>
      <c r="K89" s="192">
        <v>0.65</v>
      </c>
      <c r="L89" s="193">
        <v>12</v>
      </c>
      <c r="M89" s="194">
        <v>150</v>
      </c>
      <c r="N89" s="107"/>
    </row>
    <row r="90" spans="1:14" x14ac:dyDescent="0.3">
      <c r="A90" s="105"/>
      <c r="B90" s="231" t="s">
        <v>136</v>
      </c>
      <c r="C90" s="186" t="s">
        <v>581</v>
      </c>
      <c r="D90" s="187">
        <v>190</v>
      </c>
      <c r="E90" s="187">
        <v>225</v>
      </c>
      <c r="F90" s="178" t="s">
        <v>715</v>
      </c>
      <c r="G90" s="189">
        <v>11.363636363636365</v>
      </c>
      <c r="H90" s="190" t="s">
        <v>16</v>
      </c>
      <c r="I90" s="240">
        <v>32000</v>
      </c>
      <c r="J90" s="242">
        <v>0.3</v>
      </c>
      <c r="K90" s="165">
        <v>0.4</v>
      </c>
      <c r="L90" s="179" t="s">
        <v>666</v>
      </c>
      <c r="M90" s="180" t="s">
        <v>685</v>
      </c>
      <c r="N90" s="107"/>
    </row>
    <row r="91" spans="1:14" x14ac:dyDescent="0.3">
      <c r="A91" s="105"/>
      <c r="B91" s="217" t="s">
        <v>137</v>
      </c>
      <c r="C91" s="195" t="s">
        <v>581</v>
      </c>
      <c r="D91" s="187">
        <v>190</v>
      </c>
      <c r="E91" s="187">
        <v>225</v>
      </c>
      <c r="F91" s="169" t="s">
        <v>716</v>
      </c>
      <c r="G91" s="189">
        <v>13.636983499249965</v>
      </c>
      <c r="H91" s="222" t="s">
        <v>16</v>
      </c>
      <c r="I91" s="218">
        <v>41500</v>
      </c>
      <c r="J91" s="221">
        <v>0.3</v>
      </c>
      <c r="K91" s="172">
        <v>0.4</v>
      </c>
      <c r="L91" s="219" t="s">
        <v>666</v>
      </c>
      <c r="M91" s="220" t="s">
        <v>685</v>
      </c>
      <c r="N91" s="107"/>
    </row>
    <row r="92" spans="1:14" x14ac:dyDescent="0.3">
      <c r="A92" s="105"/>
      <c r="B92" s="217" t="s">
        <v>138</v>
      </c>
      <c r="C92" s="195" t="s">
        <v>581</v>
      </c>
      <c r="D92" s="187">
        <v>190</v>
      </c>
      <c r="E92" s="187">
        <v>225</v>
      </c>
      <c r="F92" s="169" t="s">
        <v>717</v>
      </c>
      <c r="G92" s="189">
        <v>17.274140611504578</v>
      </c>
      <c r="H92" s="222" t="s">
        <v>16</v>
      </c>
      <c r="I92" s="218">
        <v>44500</v>
      </c>
      <c r="J92" s="221">
        <v>0.3</v>
      </c>
      <c r="K92" s="172">
        <v>0.4</v>
      </c>
      <c r="L92" s="219" t="s">
        <v>666</v>
      </c>
      <c r="M92" s="220" t="s">
        <v>685</v>
      </c>
      <c r="N92" s="107"/>
    </row>
    <row r="93" spans="1:14" x14ac:dyDescent="0.3">
      <c r="A93" s="105"/>
      <c r="B93" s="217" t="s">
        <v>139</v>
      </c>
      <c r="C93" s="186" t="s">
        <v>581</v>
      </c>
      <c r="D93" s="187">
        <v>190</v>
      </c>
      <c r="E93" s="187">
        <v>225</v>
      </c>
      <c r="F93" s="169" t="s">
        <v>718</v>
      </c>
      <c r="G93" s="189">
        <v>18.181818181818183</v>
      </c>
      <c r="H93" s="222" t="s">
        <v>16</v>
      </c>
      <c r="I93" s="218">
        <v>54900</v>
      </c>
      <c r="J93" s="221">
        <v>0.3</v>
      </c>
      <c r="K93" s="172">
        <v>0.4</v>
      </c>
      <c r="L93" s="219" t="s">
        <v>666</v>
      </c>
      <c r="M93" s="220" t="s">
        <v>685</v>
      </c>
      <c r="N93" s="107"/>
    </row>
    <row r="94" spans="1:14" x14ac:dyDescent="0.3">
      <c r="A94" s="105"/>
      <c r="B94" s="217" t="s">
        <v>140</v>
      </c>
      <c r="C94" s="186" t="s">
        <v>590</v>
      </c>
      <c r="D94" s="187">
        <v>75</v>
      </c>
      <c r="E94" s="187">
        <v>130</v>
      </c>
      <c r="F94" s="169" t="s">
        <v>719</v>
      </c>
      <c r="G94" s="189">
        <v>4.5454545454545459</v>
      </c>
      <c r="H94" s="222" t="s">
        <v>16</v>
      </c>
      <c r="I94" s="218">
        <v>17500</v>
      </c>
      <c r="J94" s="221">
        <v>0.3</v>
      </c>
      <c r="K94" s="172">
        <v>0.4</v>
      </c>
      <c r="L94" s="219" t="s">
        <v>666</v>
      </c>
      <c r="M94" s="220" t="s">
        <v>685</v>
      </c>
      <c r="N94" s="107"/>
    </row>
    <row r="95" spans="1:14" x14ac:dyDescent="0.3">
      <c r="A95" s="105"/>
      <c r="B95" s="217" t="s">
        <v>141</v>
      </c>
      <c r="C95" s="195" t="s">
        <v>590</v>
      </c>
      <c r="D95" s="187">
        <v>75</v>
      </c>
      <c r="E95" s="187">
        <v>130</v>
      </c>
      <c r="F95" s="169" t="s">
        <v>720</v>
      </c>
      <c r="G95" s="189">
        <v>5.7726721699474686</v>
      </c>
      <c r="H95" s="222" t="s">
        <v>16</v>
      </c>
      <c r="I95" s="218">
        <v>17600</v>
      </c>
      <c r="J95" s="221">
        <v>0.3</v>
      </c>
      <c r="K95" s="172">
        <v>0.4</v>
      </c>
      <c r="L95" s="219" t="s">
        <v>666</v>
      </c>
      <c r="M95" s="220" t="s">
        <v>685</v>
      </c>
      <c r="N95" s="107"/>
    </row>
    <row r="96" spans="1:14" x14ac:dyDescent="0.3">
      <c r="A96" s="105"/>
      <c r="B96" s="217" t="s">
        <v>142</v>
      </c>
      <c r="C96" s="195" t="s">
        <v>579</v>
      </c>
      <c r="D96" s="187">
        <v>130</v>
      </c>
      <c r="E96" s="187">
        <v>170</v>
      </c>
      <c r="F96" s="169" t="s">
        <v>721</v>
      </c>
      <c r="G96" s="236">
        <v>6.8180268630258407</v>
      </c>
      <c r="H96" s="222" t="s">
        <v>16</v>
      </c>
      <c r="I96" s="218">
        <v>21700</v>
      </c>
      <c r="J96" s="221">
        <v>0.3</v>
      </c>
      <c r="K96" s="172">
        <v>0.4</v>
      </c>
      <c r="L96" s="219" t="s">
        <v>666</v>
      </c>
      <c r="M96" s="220" t="s">
        <v>685</v>
      </c>
      <c r="N96" s="107"/>
    </row>
    <row r="97" spans="1:14" x14ac:dyDescent="0.3">
      <c r="A97" s="105"/>
      <c r="B97" s="217" t="s">
        <v>143</v>
      </c>
      <c r="C97" s="195" t="s">
        <v>579</v>
      </c>
      <c r="D97" s="187">
        <v>130</v>
      </c>
      <c r="E97" s="187">
        <v>170</v>
      </c>
      <c r="F97" s="169" t="s">
        <v>722</v>
      </c>
      <c r="G97" s="236">
        <v>8.6363243803437246</v>
      </c>
      <c r="H97" s="222" t="s">
        <v>16</v>
      </c>
      <c r="I97" s="218">
        <v>22600</v>
      </c>
      <c r="J97" s="221">
        <v>0.3</v>
      </c>
      <c r="K97" s="172">
        <v>0.4</v>
      </c>
      <c r="L97" s="219" t="s">
        <v>666</v>
      </c>
      <c r="M97" s="220" t="s">
        <v>685</v>
      </c>
      <c r="N97" s="107"/>
    </row>
    <row r="98" spans="1:14" x14ac:dyDescent="0.3">
      <c r="A98" s="105"/>
      <c r="B98" s="217" t="s">
        <v>144</v>
      </c>
      <c r="C98" s="195" t="s">
        <v>587</v>
      </c>
      <c r="D98" s="187">
        <v>170</v>
      </c>
      <c r="E98" s="187">
        <v>225</v>
      </c>
      <c r="F98" s="169" t="s">
        <v>723</v>
      </c>
      <c r="G98" s="189">
        <v>9.0909090909090917</v>
      </c>
      <c r="H98" s="222" t="s">
        <v>16</v>
      </c>
      <c r="I98" s="218">
        <v>26000</v>
      </c>
      <c r="J98" s="221">
        <v>0.3</v>
      </c>
      <c r="K98" s="172">
        <v>0.4</v>
      </c>
      <c r="L98" s="219" t="s">
        <v>666</v>
      </c>
      <c r="M98" s="220" t="s">
        <v>685</v>
      </c>
      <c r="N98" s="107"/>
    </row>
    <row r="99" spans="1:14" x14ac:dyDescent="0.3">
      <c r="A99" s="105"/>
      <c r="B99" s="217" t="s">
        <v>145</v>
      </c>
      <c r="C99" s="195" t="s">
        <v>587</v>
      </c>
      <c r="D99" s="187">
        <v>170</v>
      </c>
      <c r="E99" s="187">
        <v>225</v>
      </c>
      <c r="F99" s="169" t="s">
        <v>724</v>
      </c>
      <c r="G99" s="238">
        <v>11.499540018399264</v>
      </c>
      <c r="H99" s="222" t="s">
        <v>16</v>
      </c>
      <c r="I99" s="218">
        <v>27000</v>
      </c>
      <c r="J99" s="221">
        <v>0.3</v>
      </c>
      <c r="K99" s="172">
        <v>0.4</v>
      </c>
      <c r="L99" s="219" t="s">
        <v>666</v>
      </c>
      <c r="M99" s="220" t="s">
        <v>685</v>
      </c>
      <c r="N99" s="107"/>
    </row>
    <row r="100" spans="1:14" x14ac:dyDescent="0.3">
      <c r="A100" s="105"/>
      <c r="B100" s="217" t="s">
        <v>146</v>
      </c>
      <c r="C100" s="195" t="s">
        <v>587</v>
      </c>
      <c r="D100" s="187">
        <v>170</v>
      </c>
      <c r="E100" s="187">
        <v>225</v>
      </c>
      <c r="F100" s="169" t="s">
        <v>717</v>
      </c>
      <c r="G100" s="238">
        <v>17.274140611504578</v>
      </c>
      <c r="H100" s="222" t="s">
        <v>16</v>
      </c>
      <c r="I100" s="218">
        <v>44500</v>
      </c>
      <c r="J100" s="221">
        <v>0.3</v>
      </c>
      <c r="K100" s="172">
        <v>0.4</v>
      </c>
      <c r="L100" s="219" t="s">
        <v>666</v>
      </c>
      <c r="M100" s="220" t="s">
        <v>685</v>
      </c>
      <c r="N100" s="107"/>
    </row>
    <row r="101" spans="1:14" x14ac:dyDescent="0.3">
      <c r="A101" s="105"/>
      <c r="B101" s="230" t="s">
        <v>147</v>
      </c>
      <c r="C101" s="195" t="s">
        <v>581</v>
      </c>
      <c r="D101" s="187">
        <v>190</v>
      </c>
      <c r="E101" s="187">
        <v>300</v>
      </c>
      <c r="F101" s="234">
        <v>8.2500000000000004E-2</v>
      </c>
      <c r="G101" s="189">
        <v>12.121212121212121</v>
      </c>
      <c r="H101" s="222" t="s">
        <v>16</v>
      </c>
      <c r="I101" s="218">
        <v>28200</v>
      </c>
      <c r="J101" s="228">
        <v>0.3</v>
      </c>
      <c r="K101" s="228">
        <v>0.4</v>
      </c>
      <c r="L101" s="227">
        <v>10</v>
      </c>
      <c r="M101" s="245">
        <v>150</v>
      </c>
      <c r="N101" s="107"/>
    </row>
    <row r="102" spans="1:14" x14ac:dyDescent="0.3">
      <c r="A102" s="105"/>
      <c r="B102" s="217" t="s">
        <v>148</v>
      </c>
      <c r="C102" s="195" t="s">
        <v>581</v>
      </c>
      <c r="D102" s="187">
        <v>190</v>
      </c>
      <c r="E102" s="187">
        <v>300</v>
      </c>
      <c r="F102" s="169" t="s">
        <v>725</v>
      </c>
      <c r="G102" s="223">
        <v>14.545454545454545</v>
      </c>
      <c r="H102" s="222" t="s">
        <v>16</v>
      </c>
      <c r="I102" s="218">
        <v>36200</v>
      </c>
      <c r="J102" s="221">
        <v>0.3</v>
      </c>
      <c r="K102" s="172">
        <v>0.4</v>
      </c>
      <c r="L102" s="219" t="s">
        <v>666</v>
      </c>
      <c r="M102" s="220" t="s">
        <v>685</v>
      </c>
      <c r="N102" s="107"/>
    </row>
    <row r="103" spans="1:14" x14ac:dyDescent="0.3">
      <c r="A103" s="105"/>
      <c r="B103" s="217" t="s">
        <v>149</v>
      </c>
      <c r="C103" s="195" t="s">
        <v>581</v>
      </c>
      <c r="D103" s="187">
        <v>190</v>
      </c>
      <c r="E103" s="187">
        <v>300</v>
      </c>
      <c r="F103" s="169" t="s">
        <v>726</v>
      </c>
      <c r="G103" s="223">
        <v>18.422991893883566</v>
      </c>
      <c r="H103" s="222" t="s">
        <v>16</v>
      </c>
      <c r="I103" s="218">
        <v>37500</v>
      </c>
      <c r="J103" s="221">
        <v>0.3</v>
      </c>
      <c r="K103" s="172">
        <v>0.4</v>
      </c>
      <c r="L103" s="219" t="s">
        <v>666</v>
      </c>
      <c r="M103" s="220" t="s">
        <v>685</v>
      </c>
      <c r="N103" s="107"/>
    </row>
    <row r="104" spans="1:14" x14ac:dyDescent="0.3">
      <c r="A104" s="105"/>
      <c r="B104" s="217" t="s">
        <v>150</v>
      </c>
      <c r="C104" s="186" t="s">
        <v>581</v>
      </c>
      <c r="D104" s="187">
        <v>190</v>
      </c>
      <c r="E104" s="187">
        <v>300</v>
      </c>
      <c r="F104" s="169" t="s">
        <v>727</v>
      </c>
      <c r="G104" s="223">
        <v>19.394879751745538</v>
      </c>
      <c r="H104" s="222" t="s">
        <v>16</v>
      </c>
      <c r="I104" s="218">
        <v>47800</v>
      </c>
      <c r="J104" s="221">
        <v>0.3</v>
      </c>
      <c r="K104" s="172">
        <v>0.4</v>
      </c>
      <c r="L104" s="219" t="s">
        <v>666</v>
      </c>
      <c r="M104" s="220" t="s">
        <v>685</v>
      </c>
      <c r="N104" s="107"/>
    </row>
    <row r="105" spans="1:14" x14ac:dyDescent="0.3">
      <c r="A105" s="105"/>
      <c r="B105" s="217" t="s">
        <v>151</v>
      </c>
      <c r="C105" s="186" t="s">
        <v>590</v>
      </c>
      <c r="D105" s="187">
        <v>75</v>
      </c>
      <c r="E105" s="187">
        <v>130</v>
      </c>
      <c r="F105" s="169" t="s">
        <v>728</v>
      </c>
      <c r="G105" s="223">
        <v>4.8484848484848486</v>
      </c>
      <c r="H105" s="222" t="s">
        <v>16</v>
      </c>
      <c r="I105" s="218">
        <v>12100</v>
      </c>
      <c r="J105" s="221">
        <v>0.3</v>
      </c>
      <c r="K105" s="172">
        <v>0.4</v>
      </c>
      <c r="L105" s="219" t="s">
        <v>666</v>
      </c>
      <c r="M105" s="220" t="s">
        <v>685</v>
      </c>
      <c r="N105" s="107"/>
    </row>
    <row r="106" spans="1:14" x14ac:dyDescent="0.3">
      <c r="A106" s="105"/>
      <c r="B106" s="217" t="s">
        <v>152</v>
      </c>
      <c r="C106" s="195" t="s">
        <v>590</v>
      </c>
      <c r="D106" s="187">
        <v>75</v>
      </c>
      <c r="E106" s="187">
        <v>130</v>
      </c>
      <c r="F106" s="169" t="s">
        <v>729</v>
      </c>
      <c r="G106" s="223">
        <v>6.1576354679802963</v>
      </c>
      <c r="H106" s="222" t="s">
        <v>16</v>
      </c>
      <c r="I106" s="218">
        <v>12200</v>
      </c>
      <c r="J106" s="221">
        <v>0.3</v>
      </c>
      <c r="K106" s="172">
        <v>0.4</v>
      </c>
      <c r="L106" s="219" t="s">
        <v>666</v>
      </c>
      <c r="M106" s="220" t="s">
        <v>685</v>
      </c>
      <c r="N106" s="107"/>
    </row>
    <row r="107" spans="1:14" x14ac:dyDescent="0.3">
      <c r="A107" s="105"/>
      <c r="B107" s="217" t="s">
        <v>153</v>
      </c>
      <c r="C107" s="195" t="s">
        <v>579</v>
      </c>
      <c r="D107" s="187">
        <v>130</v>
      </c>
      <c r="E107" s="187">
        <v>170</v>
      </c>
      <c r="F107" s="169" t="s">
        <v>730</v>
      </c>
      <c r="G107" s="223">
        <v>7.2727272727272725</v>
      </c>
      <c r="H107" s="222" t="s">
        <v>16</v>
      </c>
      <c r="I107" s="218">
        <v>16300</v>
      </c>
      <c r="J107" s="221">
        <v>0.3</v>
      </c>
      <c r="K107" s="172">
        <v>0.4</v>
      </c>
      <c r="L107" s="219" t="s">
        <v>666</v>
      </c>
      <c r="M107" s="220" t="s">
        <v>685</v>
      </c>
      <c r="N107" s="107"/>
    </row>
    <row r="108" spans="1:14" x14ac:dyDescent="0.3">
      <c r="A108" s="105"/>
      <c r="B108" s="217" t="s">
        <v>154</v>
      </c>
      <c r="C108" s="195" t="s">
        <v>579</v>
      </c>
      <c r="D108" s="187">
        <v>130</v>
      </c>
      <c r="E108" s="187">
        <v>170</v>
      </c>
      <c r="F108" s="169" t="s">
        <v>731</v>
      </c>
      <c r="G108" s="223">
        <v>9.2123445416858587</v>
      </c>
      <c r="H108" s="222" t="s">
        <v>16</v>
      </c>
      <c r="I108" s="218">
        <v>17200</v>
      </c>
      <c r="J108" s="221">
        <v>0.3</v>
      </c>
      <c r="K108" s="172">
        <v>0.4</v>
      </c>
      <c r="L108" s="219" t="s">
        <v>666</v>
      </c>
      <c r="M108" s="220" t="s">
        <v>685</v>
      </c>
      <c r="N108" s="107"/>
    </row>
    <row r="109" spans="1:14" x14ac:dyDescent="0.3">
      <c r="A109" s="105"/>
      <c r="B109" s="231" t="s">
        <v>155</v>
      </c>
      <c r="C109" s="195" t="s">
        <v>587</v>
      </c>
      <c r="D109" s="187">
        <v>170</v>
      </c>
      <c r="E109" s="187">
        <v>225</v>
      </c>
      <c r="F109" s="178" t="s">
        <v>732</v>
      </c>
      <c r="G109" s="238">
        <v>9.69649956365752</v>
      </c>
      <c r="H109" s="222" t="s">
        <v>16</v>
      </c>
      <c r="I109" s="218">
        <v>20600</v>
      </c>
      <c r="J109" s="242">
        <v>0.3</v>
      </c>
      <c r="K109" s="165">
        <v>0.4</v>
      </c>
      <c r="L109" s="179" t="s">
        <v>666</v>
      </c>
      <c r="M109" s="180" t="s">
        <v>685</v>
      </c>
      <c r="N109" s="107"/>
    </row>
    <row r="110" spans="1:14" x14ac:dyDescent="0.3">
      <c r="A110" s="105"/>
      <c r="B110" s="217" t="s">
        <v>156</v>
      </c>
      <c r="C110" s="195" t="s">
        <v>587</v>
      </c>
      <c r="D110" s="187">
        <v>170</v>
      </c>
      <c r="E110" s="187">
        <v>225</v>
      </c>
      <c r="F110" s="169">
        <v>8.1000000000000003E-2</v>
      </c>
      <c r="G110" s="223">
        <v>12.345679012345679</v>
      </c>
      <c r="H110" s="222" t="s">
        <v>16</v>
      </c>
      <c r="I110" s="218">
        <v>21600</v>
      </c>
      <c r="J110" s="221">
        <v>0.3</v>
      </c>
      <c r="K110" s="172">
        <v>0.4</v>
      </c>
      <c r="L110" s="219" t="s">
        <v>666</v>
      </c>
      <c r="M110" s="220" t="s">
        <v>685</v>
      </c>
      <c r="N110" s="107"/>
    </row>
    <row r="111" spans="1:14" x14ac:dyDescent="0.3">
      <c r="A111" s="105"/>
      <c r="B111" s="217" t="s">
        <v>157</v>
      </c>
      <c r="C111" s="195" t="s">
        <v>587</v>
      </c>
      <c r="D111" s="187">
        <v>170</v>
      </c>
      <c r="E111" s="187">
        <v>225</v>
      </c>
      <c r="F111" s="169">
        <v>5.3999999999999999E-2</v>
      </c>
      <c r="G111" s="223">
        <v>18.518518518518519</v>
      </c>
      <c r="H111" s="222" t="s">
        <v>16</v>
      </c>
      <c r="I111" s="218">
        <v>37500</v>
      </c>
      <c r="J111" s="221">
        <v>0.3</v>
      </c>
      <c r="K111" s="172">
        <v>0.4</v>
      </c>
      <c r="L111" s="219" t="s">
        <v>666</v>
      </c>
      <c r="M111" s="220" t="s">
        <v>685</v>
      </c>
      <c r="N111" s="107"/>
    </row>
    <row r="112" spans="1:14" x14ac:dyDescent="0.3">
      <c r="A112" s="105"/>
      <c r="B112" s="231" t="s">
        <v>158</v>
      </c>
      <c r="C112" s="195" t="s">
        <v>589</v>
      </c>
      <c r="D112" s="187">
        <v>105</v>
      </c>
      <c r="E112" s="187">
        <v>150</v>
      </c>
      <c r="F112" s="178" t="s">
        <v>733</v>
      </c>
      <c r="G112" s="238">
        <v>6.6818121074435393</v>
      </c>
      <c r="H112" s="190" t="s">
        <v>16</v>
      </c>
      <c r="I112" s="240">
        <v>30100</v>
      </c>
      <c r="J112" s="242">
        <v>0.3</v>
      </c>
      <c r="K112" s="165">
        <v>0.6</v>
      </c>
      <c r="L112" s="179" t="s">
        <v>666</v>
      </c>
      <c r="M112" s="180" t="s">
        <v>703</v>
      </c>
      <c r="N112" s="107"/>
    </row>
    <row r="113" spans="1:14" x14ac:dyDescent="0.3">
      <c r="A113" s="105"/>
      <c r="B113" s="217" t="s">
        <v>644</v>
      </c>
      <c r="C113" s="195" t="s">
        <v>587</v>
      </c>
      <c r="D113" s="187">
        <v>170</v>
      </c>
      <c r="E113" s="187">
        <v>225</v>
      </c>
      <c r="F113" s="169" t="s">
        <v>734</v>
      </c>
      <c r="G113" s="223">
        <v>10.817827780181741</v>
      </c>
      <c r="H113" s="222" t="s">
        <v>16</v>
      </c>
      <c r="I113" s="218">
        <v>44500</v>
      </c>
      <c r="J113" s="221">
        <v>0.3</v>
      </c>
      <c r="K113" s="172">
        <v>0.6</v>
      </c>
      <c r="L113" s="219" t="s">
        <v>666</v>
      </c>
      <c r="M113" s="220">
        <v>200</v>
      </c>
      <c r="N113" s="107"/>
    </row>
    <row r="114" spans="1:14" x14ac:dyDescent="0.3">
      <c r="A114" s="105"/>
      <c r="B114" s="217" t="s">
        <v>159</v>
      </c>
      <c r="C114" s="195" t="s">
        <v>587</v>
      </c>
      <c r="D114" s="187">
        <v>170</v>
      </c>
      <c r="E114" s="187">
        <v>225</v>
      </c>
      <c r="F114" s="169" t="s">
        <v>736</v>
      </c>
      <c r="G114" s="223">
        <v>11.45475372279496</v>
      </c>
      <c r="H114" s="222" t="s">
        <v>16</v>
      </c>
      <c r="I114" s="218">
        <v>46900</v>
      </c>
      <c r="J114" s="221">
        <v>0.3</v>
      </c>
      <c r="K114" s="172">
        <v>0.6</v>
      </c>
      <c r="L114" s="219" t="s">
        <v>666</v>
      </c>
      <c r="M114" s="220" t="s">
        <v>703</v>
      </c>
      <c r="N114" s="107"/>
    </row>
    <row r="115" spans="1:14" x14ac:dyDescent="0.3">
      <c r="A115" s="105"/>
      <c r="B115" s="217" t="s">
        <v>160</v>
      </c>
      <c r="C115" s="195" t="s">
        <v>581</v>
      </c>
      <c r="D115" s="187">
        <v>190</v>
      </c>
      <c r="E115" s="187">
        <v>300</v>
      </c>
      <c r="F115" s="169" t="s">
        <v>737</v>
      </c>
      <c r="G115" s="223">
        <v>13.363624214887079</v>
      </c>
      <c r="H115" s="222" t="s">
        <v>16</v>
      </c>
      <c r="I115" s="218">
        <v>55500</v>
      </c>
      <c r="J115" s="221">
        <v>0.3</v>
      </c>
      <c r="K115" s="172">
        <v>0.6</v>
      </c>
      <c r="L115" s="219" t="s">
        <v>666</v>
      </c>
      <c r="M115" s="220" t="s">
        <v>703</v>
      </c>
      <c r="N115" s="107"/>
    </row>
    <row r="116" spans="1:14" x14ac:dyDescent="0.3">
      <c r="A116" s="105"/>
      <c r="B116" s="217" t="s">
        <v>161</v>
      </c>
      <c r="C116" s="195" t="s">
        <v>581</v>
      </c>
      <c r="D116" s="187">
        <v>190</v>
      </c>
      <c r="E116" s="187">
        <v>300</v>
      </c>
      <c r="F116" s="169" t="s">
        <v>738</v>
      </c>
      <c r="G116" s="223">
        <v>15.271838729383019</v>
      </c>
      <c r="H116" s="222" t="s">
        <v>16</v>
      </c>
      <c r="I116" s="218">
        <v>61000</v>
      </c>
      <c r="J116" s="221">
        <v>0.3</v>
      </c>
      <c r="K116" s="172">
        <v>0.6</v>
      </c>
      <c r="L116" s="219" t="s">
        <v>666</v>
      </c>
      <c r="M116" s="220" t="s">
        <v>703</v>
      </c>
      <c r="N116" s="107"/>
    </row>
    <row r="117" spans="1:14" x14ac:dyDescent="0.3">
      <c r="A117" s="105"/>
      <c r="B117" s="217" t="s">
        <v>1007</v>
      </c>
      <c r="C117" s="195" t="s">
        <v>581</v>
      </c>
      <c r="D117" s="187">
        <v>190</v>
      </c>
      <c r="E117" s="187">
        <v>300</v>
      </c>
      <c r="F117" s="169" t="s">
        <v>738</v>
      </c>
      <c r="G117" s="223">
        <v>15.271838729383019</v>
      </c>
      <c r="H117" s="222" t="s">
        <v>16</v>
      </c>
      <c r="I117" s="218">
        <v>59300</v>
      </c>
      <c r="J117" s="221">
        <v>0.3</v>
      </c>
      <c r="K117" s="172">
        <v>0.6</v>
      </c>
      <c r="L117" s="219" t="s">
        <v>666</v>
      </c>
      <c r="M117" s="220" t="s">
        <v>703</v>
      </c>
      <c r="N117" s="107"/>
    </row>
    <row r="118" spans="1:14" x14ac:dyDescent="0.3">
      <c r="A118" s="105"/>
      <c r="B118" s="217" t="s">
        <v>162</v>
      </c>
      <c r="C118" s="195" t="s">
        <v>589</v>
      </c>
      <c r="D118" s="187">
        <v>105</v>
      </c>
      <c r="E118" s="187">
        <v>150</v>
      </c>
      <c r="F118" s="169" t="s">
        <v>739</v>
      </c>
      <c r="G118" s="223">
        <v>7.1270757608153383</v>
      </c>
      <c r="H118" s="222" t="s">
        <v>16</v>
      </c>
      <c r="I118" s="218">
        <v>24400</v>
      </c>
      <c r="J118" s="221">
        <v>0.3</v>
      </c>
      <c r="K118" s="172">
        <v>0.5</v>
      </c>
      <c r="L118" s="219" t="s">
        <v>666</v>
      </c>
      <c r="M118" s="220" t="s">
        <v>735</v>
      </c>
      <c r="N118" s="107"/>
    </row>
    <row r="119" spans="1:14" x14ac:dyDescent="0.3">
      <c r="A119" s="105"/>
      <c r="B119" s="217" t="s">
        <v>163</v>
      </c>
      <c r="C119" s="195" t="s">
        <v>587</v>
      </c>
      <c r="D119" s="187">
        <v>170</v>
      </c>
      <c r="E119" s="187">
        <v>225</v>
      </c>
      <c r="F119" s="169" t="s">
        <v>740</v>
      </c>
      <c r="G119" s="223">
        <v>10.182262498727217</v>
      </c>
      <c r="H119" s="222" t="s">
        <v>16</v>
      </c>
      <c r="I119" s="218">
        <v>39200</v>
      </c>
      <c r="J119" s="221">
        <v>0.3</v>
      </c>
      <c r="K119" s="172">
        <v>0.5</v>
      </c>
      <c r="L119" s="219" t="s">
        <v>666</v>
      </c>
      <c r="M119" s="220" t="s">
        <v>735</v>
      </c>
      <c r="N119" s="107"/>
    </row>
    <row r="120" spans="1:14" x14ac:dyDescent="0.3">
      <c r="A120" s="105"/>
      <c r="B120" s="217" t="s">
        <v>164</v>
      </c>
      <c r="C120" s="195" t="s">
        <v>587</v>
      </c>
      <c r="D120" s="187">
        <v>170</v>
      </c>
      <c r="E120" s="187">
        <v>225</v>
      </c>
      <c r="F120" s="169" t="s">
        <v>741</v>
      </c>
      <c r="G120" s="223">
        <v>12.217470983506413</v>
      </c>
      <c r="H120" s="222" t="s">
        <v>16</v>
      </c>
      <c r="I120" s="218">
        <v>42500</v>
      </c>
      <c r="J120" s="221">
        <v>0.3</v>
      </c>
      <c r="K120" s="172">
        <v>0.5</v>
      </c>
      <c r="L120" s="219" t="s">
        <v>666</v>
      </c>
      <c r="M120" s="220" t="s">
        <v>735</v>
      </c>
      <c r="N120" s="107"/>
    </row>
    <row r="121" spans="1:14" x14ac:dyDescent="0.3">
      <c r="A121" s="105"/>
      <c r="B121" s="217" t="s">
        <v>165</v>
      </c>
      <c r="C121" s="195" t="s">
        <v>581</v>
      </c>
      <c r="D121" s="187">
        <v>190</v>
      </c>
      <c r="E121" s="187">
        <v>300</v>
      </c>
      <c r="F121" s="169" t="s">
        <v>742</v>
      </c>
      <c r="G121" s="223">
        <v>14.255167498218103</v>
      </c>
      <c r="H121" s="222" t="s">
        <v>16</v>
      </c>
      <c r="I121" s="218">
        <v>50400</v>
      </c>
      <c r="J121" s="221">
        <v>0.3</v>
      </c>
      <c r="K121" s="172">
        <v>0.5</v>
      </c>
      <c r="L121" s="219" t="s">
        <v>666</v>
      </c>
      <c r="M121" s="220" t="s">
        <v>735</v>
      </c>
      <c r="N121" s="107"/>
    </row>
    <row r="122" spans="1:14" x14ac:dyDescent="0.3">
      <c r="A122" s="105"/>
      <c r="B122" s="217" t="s">
        <v>166</v>
      </c>
      <c r="C122" s="195" t="s">
        <v>581</v>
      </c>
      <c r="D122" s="187">
        <v>190</v>
      </c>
      <c r="E122" s="187">
        <v>300</v>
      </c>
      <c r="F122" s="169" t="s">
        <v>743</v>
      </c>
      <c r="G122" s="223">
        <v>16.291951775822746</v>
      </c>
      <c r="H122" s="222" t="s">
        <v>16</v>
      </c>
      <c r="I122" s="218">
        <v>53900</v>
      </c>
      <c r="J122" s="221">
        <v>0.3</v>
      </c>
      <c r="K122" s="172">
        <v>0.5</v>
      </c>
      <c r="L122" s="219" t="s">
        <v>666</v>
      </c>
      <c r="M122" s="220" t="s">
        <v>735</v>
      </c>
      <c r="N122" s="107"/>
    </row>
    <row r="123" spans="1:14" x14ac:dyDescent="0.3">
      <c r="A123" s="105"/>
      <c r="B123" s="217" t="s">
        <v>643</v>
      </c>
      <c r="C123" s="307" t="s">
        <v>580</v>
      </c>
      <c r="D123" s="308">
        <v>50</v>
      </c>
      <c r="E123" s="308">
        <v>105</v>
      </c>
      <c r="F123" s="169" t="s">
        <v>739</v>
      </c>
      <c r="G123" s="223">
        <v>7.1270757608153383</v>
      </c>
      <c r="H123" s="222" t="s">
        <v>16</v>
      </c>
      <c r="I123" s="218">
        <v>14900</v>
      </c>
      <c r="J123" s="221">
        <v>0.3</v>
      </c>
      <c r="K123" s="172">
        <v>0.5</v>
      </c>
      <c r="L123" s="219" t="s">
        <v>666</v>
      </c>
      <c r="M123" s="220" t="s">
        <v>735</v>
      </c>
      <c r="N123" s="107"/>
    </row>
    <row r="124" spans="1:14" x14ac:dyDescent="0.3">
      <c r="A124" s="105"/>
      <c r="B124" s="217" t="s">
        <v>167</v>
      </c>
      <c r="C124" s="195" t="s">
        <v>581</v>
      </c>
      <c r="D124" s="187">
        <v>190</v>
      </c>
      <c r="E124" s="187">
        <v>300</v>
      </c>
      <c r="F124" s="169" t="s">
        <v>744</v>
      </c>
      <c r="G124" s="223">
        <v>21.381227282446012</v>
      </c>
      <c r="H124" s="222" t="s">
        <v>16</v>
      </c>
      <c r="I124" s="218">
        <v>94400</v>
      </c>
      <c r="J124" s="221">
        <v>0.3</v>
      </c>
      <c r="K124" s="172">
        <v>0.5</v>
      </c>
      <c r="L124" s="219" t="s">
        <v>666</v>
      </c>
      <c r="M124" s="220" t="s">
        <v>735</v>
      </c>
      <c r="N124" s="107"/>
    </row>
    <row r="125" spans="1:14" x14ac:dyDescent="0.3">
      <c r="A125" s="105"/>
      <c r="B125" s="217" t="s">
        <v>168</v>
      </c>
      <c r="C125" s="186" t="s">
        <v>579</v>
      </c>
      <c r="D125" s="233">
        <v>130</v>
      </c>
      <c r="E125" s="233">
        <v>170</v>
      </c>
      <c r="F125" s="169" t="s">
        <v>745</v>
      </c>
      <c r="G125" s="223">
        <v>6.8516615279205206</v>
      </c>
      <c r="H125" s="222" t="s">
        <v>16</v>
      </c>
      <c r="I125" s="218">
        <v>28400</v>
      </c>
      <c r="J125" s="221">
        <v>0.3</v>
      </c>
      <c r="K125" s="172">
        <v>0.5</v>
      </c>
      <c r="L125" s="219" t="s">
        <v>666</v>
      </c>
      <c r="M125" s="220" t="s">
        <v>735</v>
      </c>
      <c r="N125" s="107"/>
    </row>
    <row r="126" spans="1:14" x14ac:dyDescent="0.3">
      <c r="A126" s="105"/>
      <c r="B126" s="217" t="s">
        <v>169</v>
      </c>
      <c r="C126" s="186" t="s">
        <v>586</v>
      </c>
      <c r="D126" s="187">
        <v>150</v>
      </c>
      <c r="E126" s="187">
        <v>190</v>
      </c>
      <c r="F126" s="169" t="s">
        <v>700</v>
      </c>
      <c r="G126" s="223">
        <v>10.277492291880781</v>
      </c>
      <c r="H126" s="222" t="s">
        <v>16</v>
      </c>
      <c r="I126" s="218">
        <v>40600</v>
      </c>
      <c r="J126" s="221">
        <v>0.3</v>
      </c>
      <c r="K126" s="172">
        <v>0.5</v>
      </c>
      <c r="L126" s="219" t="s">
        <v>666</v>
      </c>
      <c r="M126" s="220" t="s">
        <v>735</v>
      </c>
      <c r="N126" s="107"/>
    </row>
    <row r="127" spans="1:14" x14ac:dyDescent="0.3">
      <c r="A127" s="105"/>
      <c r="B127" s="217" t="s">
        <v>170</v>
      </c>
      <c r="C127" s="195" t="s">
        <v>587</v>
      </c>
      <c r="D127" s="187">
        <v>170</v>
      </c>
      <c r="E127" s="187">
        <v>225</v>
      </c>
      <c r="F127" s="169" t="s">
        <v>746</v>
      </c>
      <c r="G127" s="223">
        <v>13.213530655391121</v>
      </c>
      <c r="H127" s="222" t="s">
        <v>16</v>
      </c>
      <c r="I127" s="218">
        <v>50400</v>
      </c>
      <c r="J127" s="221">
        <v>0.3</v>
      </c>
      <c r="K127" s="172">
        <v>0.5</v>
      </c>
      <c r="L127" s="219" t="s">
        <v>666</v>
      </c>
      <c r="M127" s="220" t="s">
        <v>735</v>
      </c>
      <c r="N127" s="107"/>
    </row>
    <row r="128" spans="1:14" x14ac:dyDescent="0.3">
      <c r="A128" s="105"/>
      <c r="B128" s="217" t="s">
        <v>171</v>
      </c>
      <c r="C128" s="195" t="s">
        <v>581</v>
      </c>
      <c r="D128" s="187">
        <v>190</v>
      </c>
      <c r="E128" s="187">
        <v>300</v>
      </c>
      <c r="F128" s="169" t="s">
        <v>689</v>
      </c>
      <c r="G128" s="223">
        <v>7.3410659227719863</v>
      </c>
      <c r="H128" s="222" t="s">
        <v>16</v>
      </c>
      <c r="I128" s="218">
        <v>45200</v>
      </c>
      <c r="J128" s="221">
        <v>0.3</v>
      </c>
      <c r="K128" s="172">
        <v>0.5</v>
      </c>
      <c r="L128" s="219" t="s">
        <v>666</v>
      </c>
      <c r="M128" s="220" t="s">
        <v>735</v>
      </c>
      <c r="N128" s="107"/>
    </row>
    <row r="129" spans="1:14" x14ac:dyDescent="0.3">
      <c r="A129" s="105"/>
      <c r="B129" s="217" t="s">
        <v>172</v>
      </c>
      <c r="C129" s="195" t="s">
        <v>589</v>
      </c>
      <c r="D129" s="187">
        <v>105</v>
      </c>
      <c r="E129" s="187">
        <v>150</v>
      </c>
      <c r="F129" s="169" t="s">
        <v>747</v>
      </c>
      <c r="G129" s="223">
        <v>50</v>
      </c>
      <c r="H129" s="222" t="s">
        <v>16</v>
      </c>
      <c r="I129" s="218">
        <v>5750</v>
      </c>
      <c r="J129" s="221">
        <v>0.3</v>
      </c>
      <c r="K129" s="172">
        <v>0.8</v>
      </c>
      <c r="L129" s="219" t="s">
        <v>666</v>
      </c>
      <c r="M129" s="220" t="s">
        <v>703</v>
      </c>
      <c r="N129" s="107"/>
    </row>
    <row r="130" spans="1:14" x14ac:dyDescent="0.3">
      <c r="A130" s="105"/>
      <c r="B130" s="217" t="s">
        <v>173</v>
      </c>
      <c r="C130" s="195" t="s">
        <v>589</v>
      </c>
      <c r="D130" s="187">
        <v>105</v>
      </c>
      <c r="E130" s="187">
        <v>150</v>
      </c>
      <c r="F130" s="169" t="s">
        <v>748</v>
      </c>
      <c r="G130" s="223">
        <v>106.66666666666667</v>
      </c>
      <c r="H130" s="222" t="s">
        <v>16</v>
      </c>
      <c r="I130" s="218">
        <v>5750</v>
      </c>
      <c r="J130" s="221">
        <v>0.3</v>
      </c>
      <c r="K130" s="172">
        <v>0.8</v>
      </c>
      <c r="L130" s="219" t="s">
        <v>666</v>
      </c>
      <c r="M130" s="220" t="s">
        <v>703</v>
      </c>
      <c r="N130" s="107"/>
    </row>
    <row r="131" spans="1:14" x14ac:dyDescent="0.3">
      <c r="A131" s="105"/>
      <c r="B131" s="230" t="s">
        <v>174</v>
      </c>
      <c r="C131" s="195" t="s">
        <v>581</v>
      </c>
      <c r="D131" s="187">
        <v>190</v>
      </c>
      <c r="E131" s="187">
        <v>300</v>
      </c>
      <c r="F131" s="234">
        <v>7.8570000000000001E-2</v>
      </c>
      <c r="G131" s="236">
        <v>12.727504136438844</v>
      </c>
      <c r="H131" s="222" t="s">
        <v>16</v>
      </c>
      <c r="I131" s="239">
        <v>18600</v>
      </c>
      <c r="J131" s="228">
        <v>0.4</v>
      </c>
      <c r="K131" s="228">
        <v>0.8</v>
      </c>
      <c r="L131" s="227">
        <v>8</v>
      </c>
      <c r="M131" s="245">
        <v>150</v>
      </c>
      <c r="N131" s="107"/>
    </row>
    <row r="132" spans="1:14" x14ac:dyDescent="0.3">
      <c r="A132" s="105"/>
      <c r="B132" s="230" t="s">
        <v>175</v>
      </c>
      <c r="C132" s="186" t="s">
        <v>581</v>
      </c>
      <c r="D132" s="187">
        <v>190</v>
      </c>
      <c r="E132" s="187">
        <v>300</v>
      </c>
      <c r="F132" s="234">
        <v>6.1960000000000001E-2</v>
      </c>
      <c r="G132" s="236">
        <v>16.139444803098772</v>
      </c>
      <c r="H132" s="222" t="s">
        <v>16</v>
      </c>
      <c r="I132" s="239">
        <v>20300</v>
      </c>
      <c r="J132" s="228">
        <v>0.4</v>
      </c>
      <c r="K132" s="228">
        <v>0.8</v>
      </c>
      <c r="L132" s="227">
        <v>8</v>
      </c>
      <c r="M132" s="245">
        <v>150</v>
      </c>
      <c r="N132" s="107"/>
    </row>
    <row r="133" spans="1:14" x14ac:dyDescent="0.3">
      <c r="A133" s="105"/>
      <c r="B133" s="217" t="s">
        <v>176</v>
      </c>
      <c r="C133" s="195" t="s">
        <v>581</v>
      </c>
      <c r="D133" s="187">
        <v>190</v>
      </c>
      <c r="E133" s="187">
        <v>300</v>
      </c>
      <c r="F133" s="169" t="s">
        <v>749</v>
      </c>
      <c r="G133" s="223">
        <v>12.727504136438844</v>
      </c>
      <c r="H133" s="222" t="s">
        <v>16</v>
      </c>
      <c r="I133" s="218">
        <v>20000</v>
      </c>
      <c r="J133" s="221">
        <v>0.4</v>
      </c>
      <c r="K133" s="172">
        <v>0.8</v>
      </c>
      <c r="L133" s="219" t="s">
        <v>676</v>
      </c>
      <c r="M133" s="220" t="s">
        <v>685</v>
      </c>
      <c r="N133" s="107"/>
    </row>
    <row r="134" spans="1:14" x14ac:dyDescent="0.3">
      <c r="A134" s="105"/>
      <c r="B134" s="217" t="s">
        <v>177</v>
      </c>
      <c r="C134" s="195" t="s">
        <v>581</v>
      </c>
      <c r="D134" s="187">
        <v>190</v>
      </c>
      <c r="E134" s="187">
        <v>300</v>
      </c>
      <c r="F134" s="169" t="s">
        <v>750</v>
      </c>
      <c r="G134" s="223">
        <v>19.346101760495259</v>
      </c>
      <c r="H134" s="222" t="s">
        <v>16</v>
      </c>
      <c r="I134" s="218">
        <v>19000</v>
      </c>
      <c r="J134" s="221">
        <v>0.4</v>
      </c>
      <c r="K134" s="172">
        <v>0.8</v>
      </c>
      <c r="L134" s="219" t="s">
        <v>676</v>
      </c>
      <c r="M134" s="220" t="s">
        <v>685</v>
      </c>
      <c r="N134" s="107"/>
    </row>
    <row r="135" spans="1:14" x14ac:dyDescent="0.3">
      <c r="A135" s="105"/>
      <c r="B135" s="217" t="s">
        <v>178</v>
      </c>
      <c r="C135" s="195" t="s">
        <v>579</v>
      </c>
      <c r="D135" s="187">
        <v>130</v>
      </c>
      <c r="E135" s="187">
        <v>170</v>
      </c>
      <c r="F135" s="169" t="s">
        <v>751</v>
      </c>
      <c r="G135" s="223">
        <v>6.465377901338333</v>
      </c>
      <c r="H135" s="222" t="s">
        <v>16</v>
      </c>
      <c r="I135" s="218">
        <v>12900</v>
      </c>
      <c r="J135" s="221">
        <v>0.4</v>
      </c>
      <c r="K135" s="172">
        <v>0.8</v>
      </c>
      <c r="L135" s="219" t="s">
        <v>676</v>
      </c>
      <c r="M135" s="220" t="s">
        <v>685</v>
      </c>
      <c r="N135" s="107"/>
    </row>
    <row r="136" spans="1:14" x14ac:dyDescent="0.3">
      <c r="A136" s="105"/>
      <c r="B136" s="217" t="s">
        <v>179</v>
      </c>
      <c r="C136" s="195" t="s">
        <v>586</v>
      </c>
      <c r="D136" s="187">
        <v>150</v>
      </c>
      <c r="E136" s="187">
        <v>190</v>
      </c>
      <c r="F136" s="169" t="s">
        <v>752</v>
      </c>
      <c r="G136" s="223">
        <v>7.6365024818633058</v>
      </c>
      <c r="H136" s="222" t="s">
        <v>16</v>
      </c>
      <c r="I136" s="218">
        <v>16300</v>
      </c>
      <c r="J136" s="221">
        <v>0.4</v>
      </c>
      <c r="K136" s="172">
        <v>0.8</v>
      </c>
      <c r="L136" s="219" t="s">
        <v>676</v>
      </c>
      <c r="M136" s="220" t="s">
        <v>685</v>
      </c>
      <c r="N136" s="107"/>
    </row>
    <row r="137" spans="1:14" x14ac:dyDescent="0.3">
      <c r="A137" s="105"/>
      <c r="B137" s="217" t="s">
        <v>180</v>
      </c>
      <c r="C137" s="195" t="s">
        <v>586</v>
      </c>
      <c r="D137" s="187">
        <v>150</v>
      </c>
      <c r="E137" s="187">
        <v>190</v>
      </c>
      <c r="F137" s="169" t="s">
        <v>753</v>
      </c>
      <c r="G137" s="223">
        <v>9.6730508802476294</v>
      </c>
      <c r="H137" s="222" t="s">
        <v>16</v>
      </c>
      <c r="I137" s="218">
        <v>15600</v>
      </c>
      <c r="J137" s="221">
        <v>0.4</v>
      </c>
      <c r="K137" s="172">
        <v>0.8</v>
      </c>
      <c r="L137" s="219" t="s">
        <v>676</v>
      </c>
      <c r="M137" s="220" t="s">
        <v>685</v>
      </c>
      <c r="N137" s="107"/>
    </row>
    <row r="138" spans="1:14" x14ac:dyDescent="0.3">
      <c r="A138" s="105"/>
      <c r="B138" s="231" t="s">
        <v>181</v>
      </c>
      <c r="C138" s="195" t="s">
        <v>587</v>
      </c>
      <c r="D138" s="187">
        <v>170</v>
      </c>
      <c r="E138" s="187">
        <v>225</v>
      </c>
      <c r="F138" s="178" t="s">
        <v>740</v>
      </c>
      <c r="G138" s="238">
        <v>10.182262498727217</v>
      </c>
      <c r="H138" s="190" t="s">
        <v>16</v>
      </c>
      <c r="I138" s="240">
        <v>16300</v>
      </c>
      <c r="J138" s="242">
        <v>0.4</v>
      </c>
      <c r="K138" s="165">
        <v>0.8</v>
      </c>
      <c r="L138" s="179" t="s">
        <v>676</v>
      </c>
      <c r="M138" s="180" t="s">
        <v>685</v>
      </c>
      <c r="N138" s="107"/>
    </row>
    <row r="139" spans="1:14" x14ac:dyDescent="0.3">
      <c r="A139" s="105"/>
      <c r="B139" s="231" t="s">
        <v>182</v>
      </c>
      <c r="C139" s="195" t="s">
        <v>587</v>
      </c>
      <c r="D139" s="187">
        <v>170</v>
      </c>
      <c r="E139" s="187">
        <v>225</v>
      </c>
      <c r="F139" s="178" t="s">
        <v>754</v>
      </c>
      <c r="G139" s="238">
        <v>12.87995878413189</v>
      </c>
      <c r="H139" s="190" t="s">
        <v>16</v>
      </c>
      <c r="I139" s="240">
        <v>18400</v>
      </c>
      <c r="J139" s="242">
        <v>0.4</v>
      </c>
      <c r="K139" s="165">
        <v>0.8</v>
      </c>
      <c r="L139" s="179" t="s">
        <v>676</v>
      </c>
      <c r="M139" s="180" t="s">
        <v>685</v>
      </c>
      <c r="N139" s="107"/>
    </row>
    <row r="140" spans="1:14" x14ac:dyDescent="0.3">
      <c r="A140" s="105"/>
      <c r="B140" s="217" t="s">
        <v>183</v>
      </c>
      <c r="C140" s="195" t="s">
        <v>587</v>
      </c>
      <c r="D140" s="187">
        <v>170</v>
      </c>
      <c r="E140" s="187">
        <v>225</v>
      </c>
      <c r="F140" s="169" t="s">
        <v>750</v>
      </c>
      <c r="G140" s="223">
        <v>19.346101760495259</v>
      </c>
      <c r="H140" s="222" t="s">
        <v>16</v>
      </c>
      <c r="I140" s="218">
        <v>19700</v>
      </c>
      <c r="J140" s="221">
        <v>0.4</v>
      </c>
      <c r="K140" s="172">
        <v>0.8</v>
      </c>
      <c r="L140" s="219" t="s">
        <v>676</v>
      </c>
      <c r="M140" s="220" t="s">
        <v>685</v>
      </c>
      <c r="N140" s="107"/>
    </row>
    <row r="141" spans="1:14" x14ac:dyDescent="0.3">
      <c r="A141" s="105"/>
      <c r="B141" s="232" t="s">
        <v>524</v>
      </c>
      <c r="C141" s="91" t="s">
        <v>588</v>
      </c>
      <c r="D141" s="130">
        <v>30</v>
      </c>
      <c r="E141" s="130">
        <v>75</v>
      </c>
      <c r="F141" s="235">
        <v>0.06</v>
      </c>
      <c r="G141" s="237">
        <v>16.666666666666668</v>
      </c>
      <c r="H141" s="111" t="s">
        <v>16</v>
      </c>
      <c r="I141" s="241">
        <v>11293</v>
      </c>
      <c r="J141" s="243">
        <v>0.1</v>
      </c>
      <c r="K141" s="243">
        <v>0.88</v>
      </c>
      <c r="L141" s="244">
        <v>10</v>
      </c>
      <c r="M141" s="246">
        <v>150</v>
      </c>
      <c r="N141" s="107"/>
    </row>
    <row r="142" spans="1:14" x14ac:dyDescent="0.3">
      <c r="A142" s="105"/>
      <c r="B142" s="231" t="s">
        <v>1008</v>
      </c>
      <c r="C142" s="195" t="s">
        <v>579</v>
      </c>
      <c r="D142" s="187">
        <v>130</v>
      </c>
      <c r="E142" s="187">
        <v>170</v>
      </c>
      <c r="F142" s="188">
        <v>0.13200000000000001</v>
      </c>
      <c r="G142" s="189">
        <v>7.5757575757575752</v>
      </c>
      <c r="H142" s="190" t="s">
        <v>16</v>
      </c>
      <c r="I142" s="191">
        <v>15800</v>
      </c>
      <c r="J142" s="242">
        <v>0.3</v>
      </c>
      <c r="K142" s="165">
        <v>0.25</v>
      </c>
      <c r="L142" s="179" t="s">
        <v>666</v>
      </c>
      <c r="M142" s="180" t="s">
        <v>756</v>
      </c>
      <c r="N142" s="107"/>
    </row>
    <row r="143" spans="1:14" x14ac:dyDescent="0.3">
      <c r="A143" s="105"/>
      <c r="B143" s="217" t="s">
        <v>1009</v>
      </c>
      <c r="C143" s="186" t="s">
        <v>586</v>
      </c>
      <c r="D143" s="187">
        <v>150</v>
      </c>
      <c r="E143" s="187">
        <v>190</v>
      </c>
      <c r="F143" s="188">
        <v>6.6000000000000003E-2</v>
      </c>
      <c r="G143" s="189">
        <v>15.15151515151515</v>
      </c>
      <c r="H143" s="190" t="s">
        <v>16</v>
      </c>
      <c r="I143" s="191">
        <v>34500</v>
      </c>
      <c r="J143" s="221">
        <v>0.3</v>
      </c>
      <c r="K143" s="172">
        <v>0.25</v>
      </c>
      <c r="L143" s="219" t="s">
        <v>666</v>
      </c>
      <c r="M143" s="220" t="s">
        <v>756</v>
      </c>
      <c r="N143" s="107"/>
    </row>
    <row r="144" spans="1:14" x14ac:dyDescent="0.3">
      <c r="A144" s="105"/>
      <c r="B144" s="217" t="s">
        <v>184</v>
      </c>
      <c r="C144" s="195" t="s">
        <v>581</v>
      </c>
      <c r="D144" s="187">
        <v>190</v>
      </c>
      <c r="E144" s="187">
        <v>300</v>
      </c>
      <c r="F144" s="178" t="s">
        <v>755</v>
      </c>
      <c r="G144" s="238">
        <v>26.476039184537996</v>
      </c>
      <c r="H144" s="190" t="s">
        <v>16</v>
      </c>
      <c r="I144" s="240">
        <v>59700</v>
      </c>
      <c r="J144" s="221">
        <v>0.3</v>
      </c>
      <c r="K144" s="172">
        <v>0.25</v>
      </c>
      <c r="L144" s="219" t="s">
        <v>666</v>
      </c>
      <c r="M144" s="220" t="s">
        <v>756</v>
      </c>
      <c r="N144" s="107"/>
    </row>
    <row r="145" spans="1:14" x14ac:dyDescent="0.3">
      <c r="A145" s="105"/>
      <c r="B145" s="217" t="s">
        <v>185</v>
      </c>
      <c r="C145" s="195" t="s">
        <v>581</v>
      </c>
      <c r="D145" s="187">
        <v>190</v>
      </c>
      <c r="E145" s="187">
        <v>300</v>
      </c>
      <c r="F145" s="169" t="s">
        <v>757</v>
      </c>
      <c r="G145" s="223">
        <v>31.515915537346359</v>
      </c>
      <c r="H145" s="222" t="s">
        <v>16</v>
      </c>
      <c r="I145" s="218">
        <v>72000</v>
      </c>
      <c r="J145" s="221">
        <v>0.3</v>
      </c>
      <c r="K145" s="172">
        <v>0.25</v>
      </c>
      <c r="L145" s="219" t="s">
        <v>666</v>
      </c>
      <c r="M145" s="220" t="s">
        <v>756</v>
      </c>
      <c r="N145" s="107"/>
    </row>
    <row r="146" spans="1:14" x14ac:dyDescent="0.3">
      <c r="A146" s="105"/>
      <c r="B146" s="217" t="s">
        <v>186</v>
      </c>
      <c r="C146" s="195" t="s">
        <v>586</v>
      </c>
      <c r="D146" s="187">
        <v>150</v>
      </c>
      <c r="E146" s="187">
        <v>190</v>
      </c>
      <c r="F146" s="169" t="s">
        <v>758</v>
      </c>
      <c r="G146" s="223">
        <v>15.126304643775525</v>
      </c>
      <c r="H146" s="222" t="s">
        <v>16</v>
      </c>
      <c r="I146" s="218">
        <v>34500</v>
      </c>
      <c r="J146" s="221">
        <v>0.3</v>
      </c>
      <c r="K146" s="172">
        <v>0.25</v>
      </c>
      <c r="L146" s="219" t="s">
        <v>666</v>
      </c>
      <c r="M146" s="220" t="s">
        <v>756</v>
      </c>
      <c r="N146" s="107"/>
    </row>
    <row r="147" spans="1:14" x14ac:dyDescent="0.3">
      <c r="A147" s="105"/>
      <c r="B147" s="217" t="s">
        <v>187</v>
      </c>
      <c r="C147" s="195" t="s">
        <v>587</v>
      </c>
      <c r="D147" s="187">
        <v>170</v>
      </c>
      <c r="E147" s="187">
        <v>225</v>
      </c>
      <c r="F147" s="169" t="s">
        <v>759</v>
      </c>
      <c r="G147" s="223">
        <v>20.169423154497782</v>
      </c>
      <c r="H147" s="222" t="s">
        <v>16</v>
      </c>
      <c r="I147" s="218">
        <v>43800</v>
      </c>
      <c r="J147" s="221">
        <v>0.3</v>
      </c>
      <c r="K147" s="172">
        <v>0.25</v>
      </c>
      <c r="L147" s="219" t="s">
        <v>666</v>
      </c>
      <c r="M147" s="220" t="s">
        <v>756</v>
      </c>
      <c r="N147" s="107"/>
    </row>
    <row r="148" spans="1:14" x14ac:dyDescent="0.3">
      <c r="A148" s="105"/>
      <c r="B148" s="217" t="s">
        <v>188</v>
      </c>
      <c r="C148" s="195" t="s">
        <v>579</v>
      </c>
      <c r="D148" s="187">
        <v>130</v>
      </c>
      <c r="E148" s="187">
        <v>170</v>
      </c>
      <c r="F148" s="169" t="s">
        <v>760</v>
      </c>
      <c r="G148" s="223">
        <v>7.5637243778836707</v>
      </c>
      <c r="H148" s="222" t="s">
        <v>16</v>
      </c>
      <c r="I148" s="218">
        <v>15800</v>
      </c>
      <c r="J148" s="221">
        <v>0.3</v>
      </c>
      <c r="K148" s="172">
        <v>0.25</v>
      </c>
      <c r="L148" s="219" t="s">
        <v>666</v>
      </c>
      <c r="M148" s="220" t="s">
        <v>756</v>
      </c>
      <c r="N148" s="107"/>
    </row>
    <row r="149" spans="1:14" x14ac:dyDescent="0.3">
      <c r="A149" s="105"/>
      <c r="B149" s="217" t="s">
        <v>189</v>
      </c>
      <c r="C149" s="186" t="s">
        <v>586</v>
      </c>
      <c r="D149" s="187">
        <v>150</v>
      </c>
      <c r="E149" s="187">
        <v>190</v>
      </c>
      <c r="F149" s="169" t="s">
        <v>761</v>
      </c>
      <c r="G149" s="223">
        <v>16.072002571520411</v>
      </c>
      <c r="H149" s="222" t="s">
        <v>16</v>
      </c>
      <c r="I149" s="218">
        <v>29100</v>
      </c>
      <c r="J149" s="221">
        <v>0.3</v>
      </c>
      <c r="K149" s="172">
        <v>0.25</v>
      </c>
      <c r="L149" s="219" t="s">
        <v>666</v>
      </c>
      <c r="M149" s="220" t="s">
        <v>756</v>
      </c>
      <c r="N149" s="107"/>
    </row>
    <row r="150" spans="1:14" x14ac:dyDescent="0.3">
      <c r="A150" s="105"/>
      <c r="B150" s="217" t="s">
        <v>190</v>
      </c>
      <c r="C150" s="195" t="s">
        <v>587</v>
      </c>
      <c r="D150" s="187">
        <v>170</v>
      </c>
      <c r="E150" s="187">
        <v>225</v>
      </c>
      <c r="F150" s="169" t="s">
        <v>762</v>
      </c>
      <c r="G150" s="223">
        <v>21.43163309044149</v>
      </c>
      <c r="H150" s="222" t="s">
        <v>16</v>
      </c>
      <c r="I150" s="218">
        <v>38500</v>
      </c>
      <c r="J150" s="221">
        <v>0.3</v>
      </c>
      <c r="K150" s="172">
        <v>0.25</v>
      </c>
      <c r="L150" s="219" t="s">
        <v>666</v>
      </c>
      <c r="M150" s="220" t="s">
        <v>756</v>
      </c>
      <c r="N150" s="107"/>
    </row>
    <row r="151" spans="1:14" x14ac:dyDescent="0.3">
      <c r="A151" s="105"/>
      <c r="B151" s="217" t="s">
        <v>191</v>
      </c>
      <c r="C151" s="195" t="s">
        <v>581</v>
      </c>
      <c r="D151" s="187">
        <v>190</v>
      </c>
      <c r="E151" s="187">
        <v>300</v>
      </c>
      <c r="F151" s="169" t="s">
        <v>763</v>
      </c>
      <c r="G151" s="223">
        <v>28.129395218002813</v>
      </c>
      <c r="H151" s="222" t="s">
        <v>16</v>
      </c>
      <c r="I151" s="218">
        <v>52600</v>
      </c>
      <c r="J151" s="221">
        <v>0.3</v>
      </c>
      <c r="K151" s="172">
        <v>0.25</v>
      </c>
      <c r="L151" s="219" t="s">
        <v>666</v>
      </c>
      <c r="M151" s="220" t="s">
        <v>756</v>
      </c>
      <c r="N151" s="107"/>
    </row>
    <row r="152" spans="1:14" x14ac:dyDescent="0.3">
      <c r="A152" s="105"/>
      <c r="B152" s="217" t="s">
        <v>192</v>
      </c>
      <c r="C152" s="195" t="s">
        <v>581</v>
      </c>
      <c r="D152" s="187">
        <v>190</v>
      </c>
      <c r="E152" s="187">
        <v>300</v>
      </c>
      <c r="F152" s="169" t="s">
        <v>764</v>
      </c>
      <c r="G152" s="223">
        <v>33.489618218352312</v>
      </c>
      <c r="H152" s="222" t="s">
        <v>16</v>
      </c>
      <c r="I152" s="218">
        <v>62100</v>
      </c>
      <c r="J152" s="221">
        <v>0.3</v>
      </c>
      <c r="K152" s="172">
        <v>0.25</v>
      </c>
      <c r="L152" s="219" t="s">
        <v>666</v>
      </c>
      <c r="M152" s="220" t="s">
        <v>756</v>
      </c>
      <c r="N152" s="107"/>
    </row>
    <row r="153" spans="1:14" x14ac:dyDescent="0.3">
      <c r="A153" s="105"/>
      <c r="B153" s="217" t="s">
        <v>193</v>
      </c>
      <c r="C153" s="195" t="s">
        <v>579</v>
      </c>
      <c r="D153" s="187">
        <v>130</v>
      </c>
      <c r="E153" s="187">
        <v>170</v>
      </c>
      <c r="F153" s="169" t="s">
        <v>765</v>
      </c>
      <c r="G153" s="223">
        <v>8.0366471108253634</v>
      </c>
      <c r="H153" s="222" t="s">
        <v>16</v>
      </c>
      <c r="I153" s="218">
        <v>10400</v>
      </c>
      <c r="J153" s="221">
        <v>0.3</v>
      </c>
      <c r="K153" s="172">
        <v>0.25</v>
      </c>
      <c r="L153" s="219" t="s">
        <v>666</v>
      </c>
      <c r="M153" s="220" t="s">
        <v>756</v>
      </c>
      <c r="N153" s="107"/>
    </row>
    <row r="154" spans="1:14" x14ac:dyDescent="0.3">
      <c r="A154" s="105"/>
      <c r="B154" s="232" t="s">
        <v>525</v>
      </c>
      <c r="C154" s="105" t="s">
        <v>580</v>
      </c>
      <c r="D154" s="130">
        <v>50</v>
      </c>
      <c r="E154" s="130">
        <v>105</v>
      </c>
      <c r="F154" s="235">
        <v>1</v>
      </c>
      <c r="G154" s="237">
        <v>1</v>
      </c>
      <c r="H154" s="111" t="s">
        <v>16</v>
      </c>
      <c r="I154" s="241">
        <v>5778</v>
      </c>
      <c r="J154" s="243">
        <v>0.1</v>
      </c>
      <c r="K154" s="243">
        <v>0.88</v>
      </c>
      <c r="L154" s="244">
        <v>15</v>
      </c>
      <c r="M154" s="246">
        <v>100</v>
      </c>
      <c r="N154" s="107"/>
    </row>
    <row r="155" spans="1:14" x14ac:dyDescent="0.3">
      <c r="A155" s="105"/>
      <c r="B155" s="185" t="s">
        <v>1010</v>
      </c>
      <c r="C155" s="195" t="s">
        <v>589</v>
      </c>
      <c r="D155" s="187">
        <v>105</v>
      </c>
      <c r="E155" s="187">
        <v>150</v>
      </c>
      <c r="F155" s="188">
        <v>0.02</v>
      </c>
      <c r="G155" s="189">
        <v>50</v>
      </c>
      <c r="H155" s="190" t="s">
        <v>16</v>
      </c>
      <c r="I155" s="191">
        <v>2960</v>
      </c>
      <c r="J155" s="242">
        <v>0.3</v>
      </c>
      <c r="K155" s="165">
        <v>0.25</v>
      </c>
      <c r="L155" s="193">
        <v>10</v>
      </c>
      <c r="M155" s="194">
        <v>10</v>
      </c>
      <c r="N155" s="107"/>
    </row>
    <row r="156" spans="1:14" x14ac:dyDescent="0.3">
      <c r="A156" s="105"/>
      <c r="B156" s="309" t="s">
        <v>194</v>
      </c>
      <c r="C156" s="195" t="s">
        <v>581</v>
      </c>
      <c r="D156" s="187">
        <v>190</v>
      </c>
      <c r="E156" s="187">
        <v>300</v>
      </c>
      <c r="F156" s="178" t="s">
        <v>766</v>
      </c>
      <c r="G156" s="238">
        <v>39.525691699604742</v>
      </c>
      <c r="H156" s="190" t="s">
        <v>16</v>
      </c>
      <c r="I156" s="240">
        <v>45700</v>
      </c>
      <c r="J156" s="242">
        <v>0.3</v>
      </c>
      <c r="K156" s="165">
        <v>0.65</v>
      </c>
      <c r="L156" s="179" t="s">
        <v>684</v>
      </c>
      <c r="M156" s="180" t="s">
        <v>703</v>
      </c>
      <c r="N156" s="107"/>
    </row>
    <row r="157" spans="1:14" x14ac:dyDescent="0.3">
      <c r="A157" s="105"/>
      <c r="B157" s="217" t="s">
        <v>195</v>
      </c>
      <c r="C157" s="195" t="s">
        <v>587</v>
      </c>
      <c r="D157" s="187">
        <v>170</v>
      </c>
      <c r="E157" s="187">
        <v>225</v>
      </c>
      <c r="F157" s="169">
        <v>3.1E-2</v>
      </c>
      <c r="G157" s="223">
        <v>32.258064516129032</v>
      </c>
      <c r="H157" s="222" t="s">
        <v>16</v>
      </c>
      <c r="I157" s="218">
        <v>24000</v>
      </c>
      <c r="J157" s="221">
        <v>0.3</v>
      </c>
      <c r="K157" s="172">
        <v>0.65</v>
      </c>
      <c r="L157" s="219" t="s">
        <v>684</v>
      </c>
      <c r="M157" s="220" t="s">
        <v>703</v>
      </c>
      <c r="N157" s="107"/>
    </row>
    <row r="158" spans="1:14" x14ac:dyDescent="0.3">
      <c r="A158" s="105"/>
      <c r="B158" s="217" t="s">
        <v>196</v>
      </c>
      <c r="C158" s="195" t="s">
        <v>587</v>
      </c>
      <c r="D158" s="187">
        <v>170</v>
      </c>
      <c r="E158" s="187">
        <v>225</v>
      </c>
      <c r="F158" s="169" t="s">
        <v>766</v>
      </c>
      <c r="G158" s="223">
        <v>39.525691699604742</v>
      </c>
      <c r="H158" s="222" t="s">
        <v>16</v>
      </c>
      <c r="I158" s="218">
        <v>36700</v>
      </c>
      <c r="J158" s="221">
        <v>0.3</v>
      </c>
      <c r="K158" s="172">
        <v>0.65</v>
      </c>
      <c r="L158" s="219" t="s">
        <v>684</v>
      </c>
      <c r="M158" s="220" t="s">
        <v>703</v>
      </c>
      <c r="N158" s="107"/>
    </row>
    <row r="159" spans="1:14" x14ac:dyDescent="0.3">
      <c r="A159" s="105"/>
      <c r="B159" s="217" t="s">
        <v>197</v>
      </c>
      <c r="C159" s="195" t="s">
        <v>587</v>
      </c>
      <c r="D159" s="187">
        <v>170</v>
      </c>
      <c r="E159" s="187">
        <v>225</v>
      </c>
      <c r="F159" s="169" t="s">
        <v>767</v>
      </c>
      <c r="G159" s="223">
        <v>21.818816547390469</v>
      </c>
      <c r="H159" s="222" t="s">
        <v>16</v>
      </c>
      <c r="I159" s="218">
        <v>45700</v>
      </c>
      <c r="J159" s="221">
        <v>0.3</v>
      </c>
      <c r="K159" s="172">
        <v>0.65</v>
      </c>
      <c r="L159" s="219" t="s">
        <v>684</v>
      </c>
      <c r="M159" s="220" t="s">
        <v>703</v>
      </c>
      <c r="N159" s="107"/>
    </row>
    <row r="160" spans="1:14" x14ac:dyDescent="0.3">
      <c r="A160" s="105"/>
      <c r="B160" s="217" t="s">
        <v>198</v>
      </c>
      <c r="C160" s="195" t="s">
        <v>587</v>
      </c>
      <c r="D160" s="187">
        <v>170</v>
      </c>
      <c r="E160" s="187">
        <v>225</v>
      </c>
      <c r="F160" s="169">
        <v>5.7000000000000002E-2</v>
      </c>
      <c r="G160" s="223">
        <v>17.543859649122805</v>
      </c>
      <c r="H160" s="222" t="s">
        <v>16</v>
      </c>
      <c r="I160" s="218">
        <v>24000</v>
      </c>
      <c r="J160" s="221">
        <v>0.3</v>
      </c>
      <c r="K160" s="172">
        <v>0.65</v>
      </c>
      <c r="L160" s="219" t="s">
        <v>684</v>
      </c>
      <c r="M160" s="220" t="s">
        <v>703</v>
      </c>
      <c r="N160" s="107"/>
    </row>
    <row r="161" spans="1:14" x14ac:dyDescent="0.3">
      <c r="A161" s="105"/>
      <c r="B161" s="217" t="s">
        <v>199</v>
      </c>
      <c r="C161" s="195" t="s">
        <v>587</v>
      </c>
      <c r="D161" s="187">
        <v>170</v>
      </c>
      <c r="E161" s="187">
        <v>225</v>
      </c>
      <c r="F161" s="169">
        <v>6.3E-2</v>
      </c>
      <c r="G161" s="223">
        <v>15.873015873015873</v>
      </c>
      <c r="H161" s="222" t="s">
        <v>16</v>
      </c>
      <c r="I161" s="218">
        <v>36700</v>
      </c>
      <c r="J161" s="221">
        <v>0.3</v>
      </c>
      <c r="K161" s="172">
        <v>0.65</v>
      </c>
      <c r="L161" s="219" t="s">
        <v>684</v>
      </c>
      <c r="M161" s="220" t="s">
        <v>703</v>
      </c>
      <c r="N161" s="107"/>
    </row>
    <row r="162" spans="1:14" x14ac:dyDescent="0.3">
      <c r="A162" s="105"/>
      <c r="B162" s="217" t="s">
        <v>200</v>
      </c>
      <c r="C162" s="195" t="s">
        <v>587</v>
      </c>
      <c r="D162" s="187">
        <v>170</v>
      </c>
      <c r="E162" s="187">
        <v>225</v>
      </c>
      <c r="F162" s="169" t="s">
        <v>768</v>
      </c>
      <c r="G162" s="223">
        <v>47.058823529411761</v>
      </c>
      <c r="H162" s="222" t="s">
        <v>16</v>
      </c>
      <c r="I162" s="218">
        <v>45700</v>
      </c>
      <c r="J162" s="221">
        <v>0.3</v>
      </c>
      <c r="K162" s="172">
        <v>0.65</v>
      </c>
      <c r="L162" s="219" t="s">
        <v>684</v>
      </c>
      <c r="M162" s="220" t="s">
        <v>703</v>
      </c>
      <c r="N162" s="107"/>
    </row>
    <row r="163" spans="1:14" x14ac:dyDescent="0.3">
      <c r="A163" s="105"/>
      <c r="B163" s="217" t="s">
        <v>201</v>
      </c>
      <c r="C163" s="195" t="s">
        <v>587</v>
      </c>
      <c r="D163" s="187">
        <v>170</v>
      </c>
      <c r="E163" s="187">
        <v>225</v>
      </c>
      <c r="F163" s="169" t="s">
        <v>769</v>
      </c>
      <c r="G163" s="223">
        <v>39.215686274509807</v>
      </c>
      <c r="H163" s="222" t="s">
        <v>16</v>
      </c>
      <c r="I163" s="218">
        <v>24400</v>
      </c>
      <c r="J163" s="221">
        <v>0.3</v>
      </c>
      <c r="K163" s="172">
        <v>0.65</v>
      </c>
      <c r="L163" s="219" t="s">
        <v>684</v>
      </c>
      <c r="M163" s="220" t="s">
        <v>703</v>
      </c>
      <c r="N163" s="107"/>
    </row>
    <row r="164" spans="1:14" x14ac:dyDescent="0.3">
      <c r="A164" s="105"/>
      <c r="B164" s="217" t="s">
        <v>202</v>
      </c>
      <c r="C164" s="195" t="s">
        <v>587</v>
      </c>
      <c r="D164" s="187">
        <v>170</v>
      </c>
      <c r="E164" s="187">
        <v>225</v>
      </c>
      <c r="F164" s="169" t="s">
        <v>768</v>
      </c>
      <c r="G164" s="223">
        <v>47.058823529411761</v>
      </c>
      <c r="H164" s="222" t="s">
        <v>16</v>
      </c>
      <c r="I164" s="218">
        <v>36700</v>
      </c>
      <c r="J164" s="221">
        <v>0.3</v>
      </c>
      <c r="K164" s="172">
        <v>0.65</v>
      </c>
      <c r="L164" s="219" t="s">
        <v>684</v>
      </c>
      <c r="M164" s="220" t="s">
        <v>703</v>
      </c>
      <c r="N164" s="107"/>
    </row>
    <row r="165" spans="1:14" x14ac:dyDescent="0.3">
      <c r="A165" s="105"/>
      <c r="B165" s="217" t="s">
        <v>203</v>
      </c>
      <c r="C165" s="195" t="s">
        <v>587</v>
      </c>
      <c r="D165" s="187">
        <v>170</v>
      </c>
      <c r="E165" s="187">
        <v>225</v>
      </c>
      <c r="F165" s="169" t="s">
        <v>768</v>
      </c>
      <c r="G165" s="223">
        <v>47.058823529411761</v>
      </c>
      <c r="H165" s="222" t="s">
        <v>16</v>
      </c>
      <c r="I165" s="218">
        <v>45700</v>
      </c>
      <c r="J165" s="221">
        <v>0.3</v>
      </c>
      <c r="K165" s="172">
        <v>0.65</v>
      </c>
      <c r="L165" s="219" t="s">
        <v>684</v>
      </c>
      <c r="M165" s="220" t="s">
        <v>703</v>
      </c>
      <c r="N165" s="107"/>
    </row>
    <row r="166" spans="1:14" x14ac:dyDescent="0.3">
      <c r="A166" s="105"/>
      <c r="B166" s="217" t="s">
        <v>204</v>
      </c>
      <c r="C166" s="195" t="s">
        <v>587</v>
      </c>
      <c r="D166" s="187">
        <v>170</v>
      </c>
      <c r="E166" s="187">
        <v>225</v>
      </c>
      <c r="F166" s="169" t="s">
        <v>769</v>
      </c>
      <c r="G166" s="223">
        <v>39.215686274509807</v>
      </c>
      <c r="H166" s="222" t="s">
        <v>16</v>
      </c>
      <c r="I166" s="218">
        <v>24000</v>
      </c>
      <c r="J166" s="221">
        <v>0.3</v>
      </c>
      <c r="K166" s="172">
        <v>0.65</v>
      </c>
      <c r="L166" s="219" t="s">
        <v>684</v>
      </c>
      <c r="M166" s="220" t="s">
        <v>703</v>
      </c>
      <c r="N166" s="107"/>
    </row>
    <row r="167" spans="1:14" x14ac:dyDescent="0.3">
      <c r="A167" s="105"/>
      <c r="B167" s="217" t="s">
        <v>205</v>
      </c>
      <c r="C167" s="195" t="s">
        <v>587</v>
      </c>
      <c r="D167" s="187">
        <v>170</v>
      </c>
      <c r="E167" s="187">
        <v>225</v>
      </c>
      <c r="F167" s="169" t="s">
        <v>768</v>
      </c>
      <c r="G167" s="223">
        <v>47.058823529411761</v>
      </c>
      <c r="H167" s="222" t="s">
        <v>16</v>
      </c>
      <c r="I167" s="218">
        <v>36700</v>
      </c>
      <c r="J167" s="221">
        <v>0.3</v>
      </c>
      <c r="K167" s="172">
        <v>0.65</v>
      </c>
      <c r="L167" s="219" t="s">
        <v>684</v>
      </c>
      <c r="M167" s="220" t="s">
        <v>703</v>
      </c>
      <c r="N167" s="107"/>
    </row>
    <row r="168" spans="1:14" x14ac:dyDescent="0.3">
      <c r="A168" s="105"/>
      <c r="B168" s="217" t="s">
        <v>206</v>
      </c>
      <c r="C168" s="195" t="s">
        <v>589</v>
      </c>
      <c r="D168" s="187">
        <v>105</v>
      </c>
      <c r="E168" s="187">
        <v>150</v>
      </c>
      <c r="F168" s="169" t="s">
        <v>770</v>
      </c>
      <c r="G168" s="223">
        <v>4.9241678156391568</v>
      </c>
      <c r="H168" s="222" t="s">
        <v>16</v>
      </c>
      <c r="I168" s="218">
        <v>32000</v>
      </c>
      <c r="J168" s="221">
        <v>0.45</v>
      </c>
      <c r="K168" s="172">
        <v>0.45</v>
      </c>
      <c r="L168" s="219" t="s">
        <v>676</v>
      </c>
      <c r="M168" s="220" t="s">
        <v>685</v>
      </c>
      <c r="N168" s="107"/>
    </row>
    <row r="169" spans="1:14" x14ac:dyDescent="0.3">
      <c r="A169" s="105"/>
      <c r="B169" s="217" t="s">
        <v>207</v>
      </c>
      <c r="C169" s="195" t="s">
        <v>589</v>
      </c>
      <c r="D169" s="187">
        <v>105</v>
      </c>
      <c r="E169" s="187">
        <v>150</v>
      </c>
      <c r="F169" s="169" t="s">
        <v>771</v>
      </c>
      <c r="G169" s="223">
        <v>5.909117768717131</v>
      </c>
      <c r="H169" s="222" t="s">
        <v>16</v>
      </c>
      <c r="I169" s="218">
        <v>30600</v>
      </c>
      <c r="J169" s="221">
        <v>0.45</v>
      </c>
      <c r="K169" s="172">
        <v>0.45</v>
      </c>
      <c r="L169" s="219" t="s">
        <v>676</v>
      </c>
      <c r="M169" s="220" t="s">
        <v>685</v>
      </c>
      <c r="N169" s="107"/>
    </row>
    <row r="170" spans="1:14" x14ac:dyDescent="0.3">
      <c r="A170" s="105"/>
      <c r="B170" s="217" t="s">
        <v>208</v>
      </c>
      <c r="C170" s="195" t="s">
        <v>579</v>
      </c>
      <c r="D170" s="187">
        <v>130</v>
      </c>
      <c r="E170" s="187">
        <v>170</v>
      </c>
      <c r="F170" s="169" t="s">
        <v>772</v>
      </c>
      <c r="G170" s="223">
        <v>7.3866154527995276</v>
      </c>
      <c r="H170" s="222" t="s">
        <v>16</v>
      </c>
      <c r="I170" s="218">
        <v>37200</v>
      </c>
      <c r="J170" s="221">
        <v>0.45</v>
      </c>
      <c r="K170" s="172">
        <v>0.45</v>
      </c>
      <c r="L170" s="219" t="s">
        <v>676</v>
      </c>
      <c r="M170" s="220" t="s">
        <v>685</v>
      </c>
      <c r="N170" s="107"/>
    </row>
    <row r="171" spans="1:14" x14ac:dyDescent="0.3">
      <c r="A171" s="105"/>
      <c r="B171" s="217" t="s">
        <v>209</v>
      </c>
      <c r="C171" s="186" t="s">
        <v>586</v>
      </c>
      <c r="D171" s="187">
        <v>150</v>
      </c>
      <c r="E171" s="187">
        <v>190</v>
      </c>
      <c r="F171" s="169" t="s">
        <v>773</v>
      </c>
      <c r="G171" s="223">
        <v>9.8483356312783137</v>
      </c>
      <c r="H171" s="222" t="s">
        <v>16</v>
      </c>
      <c r="I171" s="218">
        <v>42700</v>
      </c>
      <c r="J171" s="221">
        <v>0.45</v>
      </c>
      <c r="K171" s="172">
        <v>0.45</v>
      </c>
      <c r="L171" s="219" t="s">
        <v>676</v>
      </c>
      <c r="M171" s="220" t="s">
        <v>685</v>
      </c>
      <c r="N171" s="107"/>
    </row>
    <row r="172" spans="1:14" x14ac:dyDescent="0.3">
      <c r="A172" s="105"/>
      <c r="B172" s="217" t="s">
        <v>210</v>
      </c>
      <c r="C172" s="195" t="s">
        <v>587</v>
      </c>
      <c r="D172" s="187">
        <v>170</v>
      </c>
      <c r="E172" s="187">
        <v>225</v>
      </c>
      <c r="F172" s="169" t="s">
        <v>774</v>
      </c>
      <c r="G172" s="223">
        <v>11.81753722524226</v>
      </c>
      <c r="H172" s="222" t="s">
        <v>16</v>
      </c>
      <c r="I172" s="218">
        <v>68400</v>
      </c>
      <c r="J172" s="221">
        <v>0.45</v>
      </c>
      <c r="K172" s="172">
        <v>0.45</v>
      </c>
      <c r="L172" s="219" t="s">
        <v>676</v>
      </c>
      <c r="M172" s="220" t="s">
        <v>685</v>
      </c>
      <c r="N172" s="107"/>
    </row>
    <row r="173" spans="1:14" x14ac:dyDescent="0.3">
      <c r="A173" s="105"/>
      <c r="B173" s="217" t="s">
        <v>211</v>
      </c>
      <c r="C173" s="195" t="s">
        <v>581</v>
      </c>
      <c r="D173" s="187">
        <v>190</v>
      </c>
      <c r="E173" s="187">
        <v>300</v>
      </c>
      <c r="F173" s="169" t="s">
        <v>775</v>
      </c>
      <c r="G173" s="223">
        <v>14.773230905599055</v>
      </c>
      <c r="H173" s="222" t="s">
        <v>16</v>
      </c>
      <c r="I173" s="218">
        <v>64800</v>
      </c>
      <c r="J173" s="221">
        <v>0.45</v>
      </c>
      <c r="K173" s="172">
        <v>0.45</v>
      </c>
      <c r="L173" s="219" t="s">
        <v>676</v>
      </c>
      <c r="M173" s="220" t="s">
        <v>685</v>
      </c>
      <c r="N173" s="107"/>
    </row>
    <row r="174" spans="1:14" x14ac:dyDescent="0.3">
      <c r="A174" s="105"/>
      <c r="B174" s="217" t="s">
        <v>212</v>
      </c>
      <c r="C174" s="195" t="s">
        <v>581</v>
      </c>
      <c r="D174" s="187">
        <v>190</v>
      </c>
      <c r="E174" s="187">
        <v>300</v>
      </c>
      <c r="F174" s="169" t="s">
        <v>776</v>
      </c>
      <c r="G174" s="223">
        <v>17.23543605653223</v>
      </c>
      <c r="H174" s="222" t="s">
        <v>16</v>
      </c>
      <c r="I174" s="218">
        <v>96000</v>
      </c>
      <c r="J174" s="221">
        <v>0.45</v>
      </c>
      <c r="K174" s="172">
        <v>0.45</v>
      </c>
      <c r="L174" s="219" t="s">
        <v>676</v>
      </c>
      <c r="M174" s="220" t="s">
        <v>685</v>
      </c>
      <c r="N174" s="107"/>
    </row>
    <row r="175" spans="1:14" x14ac:dyDescent="0.3">
      <c r="A175" s="105"/>
      <c r="B175" s="231" t="s">
        <v>213</v>
      </c>
      <c r="C175" s="195" t="s">
        <v>581</v>
      </c>
      <c r="D175" s="187">
        <v>190</v>
      </c>
      <c r="E175" s="187">
        <v>300</v>
      </c>
      <c r="F175" s="178" t="s">
        <v>777</v>
      </c>
      <c r="G175" s="238">
        <v>15.908367801463569</v>
      </c>
      <c r="H175" s="190" t="s">
        <v>16</v>
      </c>
      <c r="I175" s="240">
        <v>49600</v>
      </c>
      <c r="J175" s="242">
        <v>0.45</v>
      </c>
      <c r="K175" s="165">
        <v>0.45</v>
      </c>
      <c r="L175" s="179" t="s">
        <v>676</v>
      </c>
      <c r="M175" s="180" t="s">
        <v>685</v>
      </c>
      <c r="N175" s="107"/>
    </row>
    <row r="176" spans="1:14" x14ac:dyDescent="0.3">
      <c r="A176" s="105"/>
      <c r="B176" s="217" t="s">
        <v>214</v>
      </c>
      <c r="C176" s="195" t="s">
        <v>589</v>
      </c>
      <c r="D176" s="187">
        <v>105</v>
      </c>
      <c r="E176" s="187">
        <v>150</v>
      </c>
      <c r="F176" s="169" t="s">
        <v>778</v>
      </c>
      <c r="G176" s="223">
        <v>5.3030704778066502</v>
      </c>
      <c r="H176" s="222" t="s">
        <v>16</v>
      </c>
      <c r="I176" s="218">
        <v>26700</v>
      </c>
      <c r="J176" s="221">
        <v>0.45</v>
      </c>
      <c r="K176" s="172">
        <v>0.45</v>
      </c>
      <c r="L176" s="219" t="s">
        <v>676</v>
      </c>
      <c r="M176" s="220" t="s">
        <v>685</v>
      </c>
      <c r="N176" s="107"/>
    </row>
    <row r="177" spans="1:14" x14ac:dyDescent="0.3">
      <c r="A177" s="105"/>
      <c r="B177" s="217" t="s">
        <v>215</v>
      </c>
      <c r="C177" s="195" t="s">
        <v>589</v>
      </c>
      <c r="D177" s="187">
        <v>105</v>
      </c>
      <c r="E177" s="187">
        <v>150</v>
      </c>
      <c r="F177" s="169" t="s">
        <v>779</v>
      </c>
      <c r="G177" s="223">
        <v>6.363752068219422</v>
      </c>
      <c r="H177" s="222" t="s">
        <v>16</v>
      </c>
      <c r="I177" s="218">
        <v>25200</v>
      </c>
      <c r="J177" s="221">
        <v>0.45</v>
      </c>
      <c r="K177" s="172">
        <v>0.45</v>
      </c>
      <c r="L177" s="219" t="s">
        <v>676</v>
      </c>
      <c r="M177" s="220" t="s">
        <v>685</v>
      </c>
      <c r="N177" s="107"/>
    </row>
    <row r="178" spans="1:14" x14ac:dyDescent="0.3">
      <c r="A178" s="105"/>
      <c r="B178" s="217" t="s">
        <v>216</v>
      </c>
      <c r="C178" s="195" t="s">
        <v>579</v>
      </c>
      <c r="D178" s="187">
        <v>130</v>
      </c>
      <c r="E178" s="187">
        <v>170</v>
      </c>
      <c r="F178" s="169" t="s">
        <v>780</v>
      </c>
      <c r="G178" s="223">
        <v>7.9548166414764143</v>
      </c>
      <c r="H178" s="222" t="s">
        <v>16</v>
      </c>
      <c r="I178" s="218">
        <v>31800</v>
      </c>
      <c r="J178" s="221">
        <v>0.45</v>
      </c>
      <c r="K178" s="172">
        <v>0.45</v>
      </c>
      <c r="L178" s="219" t="s">
        <v>676</v>
      </c>
      <c r="M178" s="220" t="s">
        <v>685</v>
      </c>
      <c r="N178" s="107"/>
    </row>
    <row r="179" spans="1:14" x14ac:dyDescent="0.3">
      <c r="A179" s="105"/>
      <c r="B179" s="217" t="s">
        <v>217</v>
      </c>
      <c r="C179" s="186" t="s">
        <v>586</v>
      </c>
      <c r="D179" s="187">
        <v>150</v>
      </c>
      <c r="E179" s="187">
        <v>190</v>
      </c>
      <c r="F179" s="169" t="s">
        <v>781</v>
      </c>
      <c r="G179" s="223">
        <v>10.605578534309046</v>
      </c>
      <c r="H179" s="222" t="s">
        <v>16</v>
      </c>
      <c r="I179" s="218">
        <v>37300</v>
      </c>
      <c r="J179" s="221">
        <v>0.45</v>
      </c>
      <c r="K179" s="172">
        <v>0.45</v>
      </c>
      <c r="L179" s="219" t="s">
        <v>676</v>
      </c>
      <c r="M179" s="220" t="s">
        <v>685</v>
      </c>
      <c r="N179" s="107"/>
    </row>
    <row r="180" spans="1:14" x14ac:dyDescent="0.3">
      <c r="A180" s="105"/>
      <c r="B180" s="217" t="s">
        <v>218</v>
      </c>
      <c r="C180" s="195" t="s">
        <v>587</v>
      </c>
      <c r="D180" s="187">
        <v>170</v>
      </c>
      <c r="E180" s="187">
        <v>225</v>
      </c>
      <c r="F180" s="169" t="s">
        <v>749</v>
      </c>
      <c r="G180" s="223">
        <v>12.727504136438844</v>
      </c>
      <c r="H180" s="222" t="s">
        <v>16</v>
      </c>
      <c r="I180" s="218">
        <v>63000</v>
      </c>
      <c r="J180" s="221">
        <v>0.45</v>
      </c>
      <c r="K180" s="172">
        <v>0.45</v>
      </c>
      <c r="L180" s="219" t="s">
        <v>676</v>
      </c>
      <c r="M180" s="220" t="s">
        <v>685</v>
      </c>
      <c r="N180" s="107"/>
    </row>
    <row r="181" spans="1:14" x14ac:dyDescent="0.3">
      <c r="A181" s="105"/>
      <c r="B181" s="217" t="s">
        <v>219</v>
      </c>
      <c r="C181" s="195" t="s">
        <v>581</v>
      </c>
      <c r="D181" s="187">
        <v>190</v>
      </c>
      <c r="E181" s="187">
        <v>300</v>
      </c>
      <c r="F181" s="169" t="s">
        <v>777</v>
      </c>
      <c r="G181" s="223">
        <v>15.908367801463569</v>
      </c>
      <c r="H181" s="222" t="s">
        <v>16</v>
      </c>
      <c r="I181" s="218">
        <v>59500</v>
      </c>
      <c r="J181" s="221">
        <v>0.45</v>
      </c>
      <c r="K181" s="172">
        <v>0.45</v>
      </c>
      <c r="L181" s="219" t="s">
        <v>676</v>
      </c>
      <c r="M181" s="220" t="s">
        <v>685</v>
      </c>
      <c r="N181" s="107"/>
    </row>
    <row r="182" spans="1:14" x14ac:dyDescent="0.3">
      <c r="A182" s="105"/>
      <c r="B182" s="217" t="s">
        <v>220</v>
      </c>
      <c r="C182" s="195" t="s">
        <v>581</v>
      </c>
      <c r="D182" s="187">
        <v>190</v>
      </c>
      <c r="E182" s="187">
        <v>300</v>
      </c>
      <c r="F182" s="169" t="s">
        <v>782</v>
      </c>
      <c r="G182" s="223">
        <v>18.559762435040831</v>
      </c>
      <c r="H182" s="222" t="s">
        <v>16</v>
      </c>
      <c r="I182" s="218">
        <v>90600</v>
      </c>
      <c r="J182" s="221">
        <v>0.45</v>
      </c>
      <c r="K182" s="172">
        <v>0.45</v>
      </c>
      <c r="L182" s="219" t="s">
        <v>676</v>
      </c>
      <c r="M182" s="220" t="s">
        <v>685</v>
      </c>
      <c r="N182" s="107"/>
    </row>
    <row r="183" spans="1:14" x14ac:dyDescent="0.3">
      <c r="A183" s="105"/>
      <c r="B183" s="231" t="s">
        <v>221</v>
      </c>
      <c r="C183" s="195" t="s">
        <v>579</v>
      </c>
      <c r="D183" s="187">
        <v>130</v>
      </c>
      <c r="E183" s="187">
        <v>170</v>
      </c>
      <c r="F183" s="178" t="s">
        <v>783</v>
      </c>
      <c r="G183" s="238">
        <v>13.522650439486139</v>
      </c>
      <c r="H183" s="190" t="s">
        <v>16</v>
      </c>
      <c r="I183" s="240">
        <v>6750</v>
      </c>
      <c r="J183" s="242">
        <v>0.3</v>
      </c>
      <c r="K183" s="165">
        <v>0.70000000000000007</v>
      </c>
      <c r="L183" s="179" t="s">
        <v>666</v>
      </c>
      <c r="M183" s="180" t="s">
        <v>703</v>
      </c>
      <c r="N183" s="107"/>
    </row>
    <row r="184" spans="1:14" x14ac:dyDescent="0.3">
      <c r="A184" s="105"/>
      <c r="B184" s="231" t="s">
        <v>222</v>
      </c>
      <c r="C184" s="195" t="s">
        <v>587</v>
      </c>
      <c r="D184" s="187">
        <v>170</v>
      </c>
      <c r="E184" s="187">
        <v>225</v>
      </c>
      <c r="F184" s="178" t="s">
        <v>784</v>
      </c>
      <c r="G184" s="238">
        <v>15.453562046051614</v>
      </c>
      <c r="H184" s="190" t="s">
        <v>16</v>
      </c>
      <c r="I184" s="240">
        <v>12800</v>
      </c>
      <c r="J184" s="242">
        <v>0.3</v>
      </c>
      <c r="K184" s="165">
        <v>0.70000000000000007</v>
      </c>
      <c r="L184" s="179" t="s">
        <v>666</v>
      </c>
      <c r="M184" s="180" t="s">
        <v>703</v>
      </c>
      <c r="N184" s="107"/>
    </row>
    <row r="185" spans="1:14" x14ac:dyDescent="0.3">
      <c r="A185" s="105"/>
      <c r="B185" s="217" t="s">
        <v>223</v>
      </c>
      <c r="C185" s="186" t="s">
        <v>587</v>
      </c>
      <c r="D185" s="187">
        <v>170</v>
      </c>
      <c r="E185" s="187">
        <v>225</v>
      </c>
      <c r="F185" s="169" t="s">
        <v>785</v>
      </c>
      <c r="G185" s="223">
        <v>19.319938176197837</v>
      </c>
      <c r="H185" s="222" t="s">
        <v>16</v>
      </c>
      <c r="I185" s="218">
        <v>15400</v>
      </c>
      <c r="J185" s="221">
        <v>0.3</v>
      </c>
      <c r="K185" s="172">
        <v>0.70000000000000007</v>
      </c>
      <c r="L185" s="219" t="s">
        <v>666</v>
      </c>
      <c r="M185" s="220" t="s">
        <v>703</v>
      </c>
      <c r="N185" s="107"/>
    </row>
    <row r="186" spans="1:14" x14ac:dyDescent="0.3">
      <c r="A186" s="105"/>
      <c r="B186" s="217" t="s">
        <v>224</v>
      </c>
      <c r="C186" s="195" t="s">
        <v>587</v>
      </c>
      <c r="D186" s="187">
        <v>170</v>
      </c>
      <c r="E186" s="187">
        <v>225</v>
      </c>
      <c r="F186" s="169" t="s">
        <v>786</v>
      </c>
      <c r="G186" s="223">
        <v>25.759917568263781</v>
      </c>
      <c r="H186" s="222" t="s">
        <v>16</v>
      </c>
      <c r="I186" s="218">
        <v>17400</v>
      </c>
      <c r="J186" s="221">
        <v>0.3</v>
      </c>
      <c r="K186" s="172">
        <v>0.70000000000000007</v>
      </c>
      <c r="L186" s="219" t="s">
        <v>666</v>
      </c>
      <c r="M186" s="220" t="s">
        <v>703</v>
      </c>
      <c r="N186" s="107"/>
    </row>
    <row r="187" spans="1:14" x14ac:dyDescent="0.3">
      <c r="A187" s="105"/>
      <c r="B187" s="217" t="s">
        <v>225</v>
      </c>
      <c r="C187" s="195" t="s">
        <v>581</v>
      </c>
      <c r="D187" s="187">
        <v>190</v>
      </c>
      <c r="E187" s="187">
        <v>300</v>
      </c>
      <c r="F187" s="169" t="s">
        <v>787</v>
      </c>
      <c r="G187" s="223">
        <v>30.91190108191654</v>
      </c>
      <c r="H187" s="222" t="s">
        <v>16</v>
      </c>
      <c r="I187" s="218">
        <v>22700</v>
      </c>
      <c r="J187" s="221">
        <v>0.3</v>
      </c>
      <c r="K187" s="172">
        <v>0.70000000000000007</v>
      </c>
      <c r="L187" s="219" t="s">
        <v>666</v>
      </c>
      <c r="M187" s="220" t="s">
        <v>703</v>
      </c>
      <c r="N187" s="107"/>
    </row>
    <row r="188" spans="1:14" x14ac:dyDescent="0.3">
      <c r="A188" s="105"/>
      <c r="B188" s="217" t="s">
        <v>226</v>
      </c>
      <c r="C188" s="195" t="s">
        <v>589</v>
      </c>
      <c r="D188" s="187">
        <v>105</v>
      </c>
      <c r="E188" s="187">
        <v>150</v>
      </c>
      <c r="F188" s="169" t="s">
        <v>788</v>
      </c>
      <c r="G188" s="223">
        <v>8.3710028461409678</v>
      </c>
      <c r="H188" s="222" t="s">
        <v>16</v>
      </c>
      <c r="I188" s="218">
        <v>4360</v>
      </c>
      <c r="J188" s="221">
        <v>0.3</v>
      </c>
      <c r="K188" s="172">
        <v>0.70000000000000007</v>
      </c>
      <c r="L188" s="219" t="s">
        <v>666</v>
      </c>
      <c r="M188" s="220" t="s">
        <v>703</v>
      </c>
      <c r="N188" s="107"/>
    </row>
    <row r="189" spans="1:14" x14ac:dyDescent="0.3">
      <c r="A189" s="105"/>
      <c r="B189" s="232" t="s">
        <v>526</v>
      </c>
      <c r="C189" s="91" t="s">
        <v>580</v>
      </c>
      <c r="D189" s="130">
        <v>50</v>
      </c>
      <c r="E189" s="130">
        <v>105</v>
      </c>
      <c r="F189" s="235">
        <v>1</v>
      </c>
      <c r="G189" s="237">
        <v>1</v>
      </c>
      <c r="H189" s="111" t="s">
        <v>16</v>
      </c>
      <c r="I189" s="241">
        <v>600</v>
      </c>
      <c r="J189" s="243">
        <v>0.15</v>
      </c>
      <c r="K189" s="243">
        <v>0.5</v>
      </c>
      <c r="L189" s="244">
        <v>8</v>
      </c>
      <c r="M189" s="246">
        <v>200</v>
      </c>
      <c r="N189" s="107"/>
    </row>
    <row r="190" spans="1:14" x14ac:dyDescent="0.3">
      <c r="A190" s="105"/>
      <c r="B190" s="92" t="s">
        <v>610</v>
      </c>
      <c r="C190" s="91" t="s">
        <v>588</v>
      </c>
      <c r="D190" s="130">
        <v>30</v>
      </c>
      <c r="E190" s="130">
        <v>75</v>
      </c>
      <c r="F190" s="131">
        <v>0.20200000000000001</v>
      </c>
      <c r="G190" s="129">
        <v>4.9504950495049505</v>
      </c>
      <c r="H190" s="93" t="s">
        <v>16</v>
      </c>
      <c r="I190" s="132">
        <v>8258</v>
      </c>
      <c r="J190" s="133">
        <v>0.15</v>
      </c>
      <c r="K190" s="133">
        <v>0.8</v>
      </c>
      <c r="L190" s="134">
        <v>8</v>
      </c>
      <c r="M190" s="135">
        <v>200</v>
      </c>
      <c r="N190" s="107"/>
    </row>
    <row r="191" spans="1:14" x14ac:dyDescent="0.3">
      <c r="A191" s="105"/>
      <c r="B191" s="92" t="s">
        <v>611</v>
      </c>
      <c r="C191" s="91" t="s">
        <v>588</v>
      </c>
      <c r="D191" s="130">
        <v>30</v>
      </c>
      <c r="E191" s="130">
        <v>75</v>
      </c>
      <c r="F191" s="131">
        <v>0.10100000000000001</v>
      </c>
      <c r="G191" s="129">
        <v>9.9009900990099009</v>
      </c>
      <c r="H191" s="93" t="s">
        <v>16</v>
      </c>
      <c r="I191" s="132">
        <v>5061</v>
      </c>
      <c r="J191" s="133">
        <v>0.15</v>
      </c>
      <c r="K191" s="133">
        <v>0.8</v>
      </c>
      <c r="L191" s="134">
        <v>8</v>
      </c>
      <c r="M191" s="135">
        <v>200</v>
      </c>
      <c r="N191" s="107"/>
    </row>
    <row r="192" spans="1:14" x14ac:dyDescent="0.3">
      <c r="A192" s="105"/>
      <c r="B192" s="92" t="s">
        <v>546</v>
      </c>
      <c r="C192" s="91" t="s">
        <v>588</v>
      </c>
      <c r="D192" s="130">
        <v>30</v>
      </c>
      <c r="E192" s="130">
        <v>75</v>
      </c>
      <c r="F192" s="131">
        <v>0.10100000000000001</v>
      </c>
      <c r="G192" s="129">
        <v>9.9009900990099009</v>
      </c>
      <c r="H192" s="93" t="s">
        <v>16</v>
      </c>
      <c r="I192" s="132">
        <v>8722</v>
      </c>
      <c r="J192" s="133">
        <v>0.15</v>
      </c>
      <c r="K192" s="133">
        <v>0.8</v>
      </c>
      <c r="L192" s="134">
        <v>8</v>
      </c>
      <c r="M192" s="135">
        <v>200</v>
      </c>
      <c r="N192" s="107"/>
    </row>
    <row r="193" spans="1:14" x14ac:dyDescent="0.3">
      <c r="A193" s="105"/>
      <c r="B193" s="231" t="s">
        <v>227</v>
      </c>
      <c r="C193" s="195" t="s">
        <v>582</v>
      </c>
      <c r="D193" s="187">
        <v>265</v>
      </c>
      <c r="E193" s="187">
        <v>355</v>
      </c>
      <c r="F193" s="178" t="s">
        <v>789</v>
      </c>
      <c r="G193" s="238">
        <v>7.8302403883799236</v>
      </c>
      <c r="H193" s="190" t="s">
        <v>16</v>
      </c>
      <c r="I193" s="240">
        <v>94400</v>
      </c>
      <c r="J193" s="242">
        <v>0.4</v>
      </c>
      <c r="K193" s="165">
        <v>0.6</v>
      </c>
      <c r="L193" s="179" t="s">
        <v>676</v>
      </c>
      <c r="M193" s="180" t="s">
        <v>694</v>
      </c>
      <c r="N193" s="107"/>
    </row>
    <row r="194" spans="1:14" x14ac:dyDescent="0.3">
      <c r="A194" s="105"/>
      <c r="B194" s="217" t="s">
        <v>228</v>
      </c>
      <c r="C194" s="195" t="s">
        <v>582</v>
      </c>
      <c r="D194" s="187">
        <v>265</v>
      </c>
      <c r="E194" s="187">
        <v>355</v>
      </c>
      <c r="F194" s="169" t="s">
        <v>790</v>
      </c>
      <c r="G194" s="223">
        <v>11.745360582569885</v>
      </c>
      <c r="H194" s="190" t="s">
        <v>16</v>
      </c>
      <c r="I194" s="218">
        <v>96300</v>
      </c>
      <c r="J194" s="221">
        <v>0.4</v>
      </c>
      <c r="K194" s="172">
        <v>0.6</v>
      </c>
      <c r="L194" s="219" t="s">
        <v>676</v>
      </c>
      <c r="M194" s="220" t="s">
        <v>694</v>
      </c>
      <c r="N194" s="107"/>
    </row>
    <row r="195" spans="1:14" x14ac:dyDescent="0.3">
      <c r="A195" s="105"/>
      <c r="B195" s="217" t="s">
        <v>1011</v>
      </c>
      <c r="C195" s="195" t="s">
        <v>583</v>
      </c>
      <c r="D195" s="187">
        <v>265</v>
      </c>
      <c r="E195" s="187">
        <v>325</v>
      </c>
      <c r="F195" s="169">
        <v>0.20100000000000001</v>
      </c>
      <c r="G195" s="223">
        <v>4.9751243781094523</v>
      </c>
      <c r="H195" s="222" t="s">
        <v>16</v>
      </c>
      <c r="I195" s="218">
        <v>25147</v>
      </c>
      <c r="J195" s="221">
        <v>0.4</v>
      </c>
      <c r="K195" s="172">
        <v>0.6</v>
      </c>
      <c r="L195" s="219" t="s">
        <v>676</v>
      </c>
      <c r="M195" s="220" t="s">
        <v>694</v>
      </c>
      <c r="N195" s="107"/>
    </row>
    <row r="196" spans="1:14" x14ac:dyDescent="0.3">
      <c r="A196" s="105"/>
      <c r="B196" s="217" t="s">
        <v>229</v>
      </c>
      <c r="C196" s="195" t="s">
        <v>583</v>
      </c>
      <c r="D196" s="187">
        <v>265</v>
      </c>
      <c r="E196" s="187">
        <v>325</v>
      </c>
      <c r="F196" s="169" t="s">
        <v>791</v>
      </c>
      <c r="G196" s="223">
        <v>5.8726802912849427</v>
      </c>
      <c r="H196" s="222" t="s">
        <v>16</v>
      </c>
      <c r="I196" s="218">
        <v>47300</v>
      </c>
      <c r="J196" s="221">
        <v>0.4</v>
      </c>
      <c r="K196" s="172">
        <v>0.6</v>
      </c>
      <c r="L196" s="219" t="s">
        <v>676</v>
      </c>
      <c r="M196" s="220" t="s">
        <v>694</v>
      </c>
      <c r="N196" s="107"/>
    </row>
    <row r="197" spans="1:14" x14ac:dyDescent="0.3">
      <c r="A197" s="105"/>
      <c r="B197" s="217" t="s">
        <v>230</v>
      </c>
      <c r="C197" s="195" t="s">
        <v>583</v>
      </c>
      <c r="D197" s="187">
        <v>265</v>
      </c>
      <c r="E197" s="187">
        <v>325</v>
      </c>
      <c r="F197" s="169" t="s">
        <v>792</v>
      </c>
      <c r="G197" s="223">
        <v>7.4388157405341069</v>
      </c>
      <c r="H197" s="222" t="s">
        <v>16</v>
      </c>
      <c r="I197" s="218">
        <v>47700</v>
      </c>
      <c r="J197" s="221">
        <v>0.4</v>
      </c>
      <c r="K197" s="228">
        <v>0.6</v>
      </c>
      <c r="L197" s="219" t="s">
        <v>676</v>
      </c>
      <c r="M197" s="220" t="s">
        <v>694</v>
      </c>
      <c r="N197" s="107"/>
    </row>
    <row r="198" spans="1:14" x14ac:dyDescent="0.3">
      <c r="A198" s="105"/>
      <c r="B198" s="217" t="s">
        <v>231</v>
      </c>
      <c r="C198" s="195" t="s">
        <v>583</v>
      </c>
      <c r="D198" s="187">
        <v>265</v>
      </c>
      <c r="E198" s="187">
        <v>325</v>
      </c>
      <c r="F198" s="169" t="s">
        <v>789</v>
      </c>
      <c r="G198" s="223">
        <v>7.8302403883799236</v>
      </c>
      <c r="H198" s="222" t="s">
        <v>16</v>
      </c>
      <c r="I198" s="218">
        <v>61500</v>
      </c>
      <c r="J198" s="221">
        <v>0.4</v>
      </c>
      <c r="K198" s="172">
        <v>0.6</v>
      </c>
      <c r="L198" s="219" t="s">
        <v>676</v>
      </c>
      <c r="M198" s="220" t="s">
        <v>694</v>
      </c>
      <c r="N198" s="107"/>
    </row>
    <row r="199" spans="1:14" x14ac:dyDescent="0.3">
      <c r="A199" s="105"/>
      <c r="B199" s="217" t="s">
        <v>232</v>
      </c>
      <c r="C199" s="195" t="s">
        <v>582</v>
      </c>
      <c r="D199" s="187">
        <v>265</v>
      </c>
      <c r="E199" s="187">
        <v>355</v>
      </c>
      <c r="F199" s="169" t="s">
        <v>793</v>
      </c>
      <c r="G199" s="223">
        <v>9.9049128367670374</v>
      </c>
      <c r="H199" s="222" t="s">
        <v>16</v>
      </c>
      <c r="I199" s="218">
        <v>62100</v>
      </c>
      <c r="J199" s="221">
        <v>0.4</v>
      </c>
      <c r="K199" s="172">
        <v>0.6</v>
      </c>
      <c r="L199" s="219" t="s">
        <v>676</v>
      </c>
      <c r="M199" s="220" t="s">
        <v>694</v>
      </c>
      <c r="N199" s="107"/>
    </row>
    <row r="200" spans="1:14" x14ac:dyDescent="0.3">
      <c r="A200" s="105"/>
      <c r="B200" s="217" t="s">
        <v>233</v>
      </c>
      <c r="C200" s="195" t="s">
        <v>583</v>
      </c>
      <c r="D200" s="187">
        <v>265</v>
      </c>
      <c r="E200" s="187">
        <v>325</v>
      </c>
      <c r="F200" s="169" t="s">
        <v>770</v>
      </c>
      <c r="G200" s="223">
        <v>4.9241678156391568</v>
      </c>
      <c r="H200" s="222" t="s">
        <v>16</v>
      </c>
      <c r="I200" s="218">
        <v>58800</v>
      </c>
      <c r="J200" s="221">
        <v>0.45</v>
      </c>
      <c r="K200" s="172">
        <v>0.55000000000000004</v>
      </c>
      <c r="L200" s="219" t="s">
        <v>676</v>
      </c>
      <c r="M200" s="220" t="s">
        <v>694</v>
      </c>
      <c r="N200" s="107"/>
    </row>
    <row r="201" spans="1:14" x14ac:dyDescent="0.3">
      <c r="A201" s="105"/>
      <c r="B201" s="217" t="s">
        <v>234</v>
      </c>
      <c r="C201" s="195" t="s">
        <v>582</v>
      </c>
      <c r="D201" s="187">
        <v>265</v>
      </c>
      <c r="E201" s="187">
        <v>355</v>
      </c>
      <c r="F201" s="169" t="s">
        <v>771</v>
      </c>
      <c r="G201" s="223">
        <v>5.909117768717131</v>
      </c>
      <c r="H201" s="222" t="s">
        <v>16</v>
      </c>
      <c r="I201" s="218">
        <v>67900</v>
      </c>
      <c r="J201" s="221">
        <v>0.45</v>
      </c>
      <c r="K201" s="172">
        <v>0.55000000000000004</v>
      </c>
      <c r="L201" s="219" t="s">
        <v>676</v>
      </c>
      <c r="M201" s="220" t="s">
        <v>694</v>
      </c>
      <c r="N201" s="107"/>
    </row>
    <row r="202" spans="1:14" x14ac:dyDescent="0.3">
      <c r="A202" s="105"/>
      <c r="B202" s="217" t="s">
        <v>235</v>
      </c>
      <c r="C202" s="195" t="s">
        <v>582</v>
      </c>
      <c r="D202" s="187">
        <v>265</v>
      </c>
      <c r="E202" s="187">
        <v>355</v>
      </c>
      <c r="F202" s="169" t="s">
        <v>794</v>
      </c>
      <c r="G202" s="223">
        <v>7.0906899241296184</v>
      </c>
      <c r="H202" s="222" t="s">
        <v>16</v>
      </c>
      <c r="I202" s="218">
        <v>72000</v>
      </c>
      <c r="J202" s="221">
        <v>0.45</v>
      </c>
      <c r="K202" s="172">
        <v>0.55000000000000004</v>
      </c>
      <c r="L202" s="219" t="s">
        <v>676</v>
      </c>
      <c r="M202" s="220" t="s">
        <v>694</v>
      </c>
      <c r="N202" s="107"/>
    </row>
    <row r="203" spans="1:14" x14ac:dyDescent="0.3">
      <c r="A203" s="105"/>
      <c r="B203" s="217" t="s">
        <v>236</v>
      </c>
      <c r="C203" s="195" t="s">
        <v>583</v>
      </c>
      <c r="D203" s="187">
        <v>265</v>
      </c>
      <c r="E203" s="187">
        <v>325</v>
      </c>
      <c r="F203" s="169">
        <v>0.17599999999999999</v>
      </c>
      <c r="G203" s="223">
        <v>4.9241678156391568</v>
      </c>
      <c r="H203" s="222" t="s">
        <v>16</v>
      </c>
      <c r="I203" s="218">
        <v>58800</v>
      </c>
      <c r="J203" s="221">
        <v>0.45</v>
      </c>
      <c r="K203" s="172">
        <v>0.55000000000000004</v>
      </c>
      <c r="L203" s="219" t="s">
        <v>676</v>
      </c>
      <c r="M203" s="220" t="s">
        <v>694</v>
      </c>
      <c r="N203" s="107"/>
    </row>
    <row r="204" spans="1:14" x14ac:dyDescent="0.3">
      <c r="A204" s="105"/>
      <c r="B204" s="217" t="s">
        <v>237</v>
      </c>
      <c r="C204" s="195" t="s">
        <v>582</v>
      </c>
      <c r="D204" s="187">
        <v>265</v>
      </c>
      <c r="E204" s="187">
        <v>355</v>
      </c>
      <c r="F204" s="169">
        <v>0.14666999999999999</v>
      </c>
      <c r="G204" s="223">
        <v>5.909117768717131</v>
      </c>
      <c r="H204" s="222" t="s">
        <v>16</v>
      </c>
      <c r="I204" s="218">
        <v>67900</v>
      </c>
      <c r="J204" s="221">
        <v>0.45</v>
      </c>
      <c r="K204" s="172">
        <v>0.55000000000000004</v>
      </c>
      <c r="L204" s="219" t="s">
        <v>676</v>
      </c>
      <c r="M204" s="220" t="s">
        <v>694</v>
      </c>
      <c r="N204" s="107"/>
    </row>
    <row r="205" spans="1:14" x14ac:dyDescent="0.3">
      <c r="A205" s="105"/>
      <c r="B205" s="217" t="s">
        <v>238</v>
      </c>
      <c r="C205" s="195" t="s">
        <v>582</v>
      </c>
      <c r="D205" s="187">
        <v>265</v>
      </c>
      <c r="E205" s="187">
        <v>355</v>
      </c>
      <c r="F205" s="169">
        <v>0.12222</v>
      </c>
      <c r="G205" s="223">
        <v>7.0906899241296184</v>
      </c>
      <c r="H205" s="222" t="s">
        <v>16</v>
      </c>
      <c r="I205" s="218">
        <v>72000</v>
      </c>
      <c r="J205" s="221">
        <v>0.45</v>
      </c>
      <c r="K205" s="172">
        <v>0.55000000000000004</v>
      </c>
      <c r="L205" s="219" t="s">
        <v>676</v>
      </c>
      <c r="M205" s="220" t="s">
        <v>694</v>
      </c>
      <c r="N205" s="107"/>
    </row>
    <row r="206" spans="1:14" x14ac:dyDescent="0.3">
      <c r="A206" s="105"/>
      <c r="B206" s="217" t="s">
        <v>1012</v>
      </c>
      <c r="C206" s="195" t="s">
        <v>583</v>
      </c>
      <c r="D206" s="187">
        <v>265</v>
      </c>
      <c r="E206" s="187">
        <v>325</v>
      </c>
      <c r="F206" s="169">
        <v>0.28799999999999998</v>
      </c>
      <c r="G206" s="223">
        <v>3.4722222222222223</v>
      </c>
      <c r="H206" s="222" t="s">
        <v>16</v>
      </c>
      <c r="I206" s="218">
        <v>64400</v>
      </c>
      <c r="J206" s="221">
        <v>0.4</v>
      </c>
      <c r="K206" s="172">
        <v>0.6</v>
      </c>
      <c r="L206" s="219" t="s">
        <v>676</v>
      </c>
      <c r="M206" s="220" t="s">
        <v>694</v>
      </c>
      <c r="N206" s="107"/>
    </row>
    <row r="207" spans="1:14" x14ac:dyDescent="0.3">
      <c r="A207" s="105"/>
      <c r="B207" s="217" t="s">
        <v>239</v>
      </c>
      <c r="C207" s="195" t="s">
        <v>583</v>
      </c>
      <c r="D207" s="187">
        <v>265</v>
      </c>
      <c r="E207" s="187">
        <v>325</v>
      </c>
      <c r="F207" s="169" t="s">
        <v>795</v>
      </c>
      <c r="G207" s="223">
        <v>3.9393342525113253</v>
      </c>
      <c r="H207" s="222" t="s">
        <v>16</v>
      </c>
      <c r="I207" s="218">
        <v>64400</v>
      </c>
      <c r="J207" s="221">
        <v>0.4</v>
      </c>
      <c r="K207" s="172">
        <v>0.6</v>
      </c>
      <c r="L207" s="219" t="s">
        <v>676</v>
      </c>
      <c r="M207" s="220" t="s">
        <v>694</v>
      </c>
      <c r="N207" s="107"/>
    </row>
    <row r="208" spans="1:14" x14ac:dyDescent="0.3">
      <c r="A208" s="105"/>
      <c r="B208" s="217" t="s">
        <v>240</v>
      </c>
      <c r="C208" s="195" t="s">
        <v>582</v>
      </c>
      <c r="D208" s="187">
        <v>265</v>
      </c>
      <c r="E208" s="187">
        <v>355</v>
      </c>
      <c r="F208" s="169" t="s">
        <v>796</v>
      </c>
      <c r="G208" s="223">
        <v>4.7272383473574733</v>
      </c>
      <c r="H208" s="222" t="s">
        <v>16</v>
      </c>
      <c r="I208" s="218">
        <v>74100</v>
      </c>
      <c r="J208" s="221">
        <v>0.4</v>
      </c>
      <c r="K208" s="172">
        <v>0.6</v>
      </c>
      <c r="L208" s="219" t="s">
        <v>676</v>
      </c>
      <c r="M208" s="220" t="s">
        <v>694</v>
      </c>
      <c r="N208" s="107"/>
    </row>
    <row r="209" spans="1:14" x14ac:dyDescent="0.3">
      <c r="A209" s="105"/>
      <c r="B209" s="217" t="s">
        <v>1013</v>
      </c>
      <c r="C209" s="195" t="s">
        <v>583</v>
      </c>
      <c r="D209" s="187">
        <v>265</v>
      </c>
      <c r="E209" s="187">
        <v>325</v>
      </c>
      <c r="F209" s="169">
        <v>0.25</v>
      </c>
      <c r="G209" s="223">
        <v>4</v>
      </c>
      <c r="H209" s="222" t="s">
        <v>16</v>
      </c>
      <c r="I209" s="218">
        <v>64400</v>
      </c>
      <c r="J209" s="221">
        <v>0.4</v>
      </c>
      <c r="K209" s="172">
        <v>0.6</v>
      </c>
      <c r="L209" s="219" t="s">
        <v>676</v>
      </c>
      <c r="M209" s="220" t="s">
        <v>694</v>
      </c>
      <c r="N209" s="107"/>
    </row>
    <row r="210" spans="1:14" x14ac:dyDescent="0.3">
      <c r="A210" s="105"/>
      <c r="B210" s="217" t="s">
        <v>241</v>
      </c>
      <c r="C210" s="195" t="s">
        <v>583</v>
      </c>
      <c r="D210" s="187">
        <v>265</v>
      </c>
      <c r="E210" s="187">
        <v>325</v>
      </c>
      <c r="F210" s="169" t="s">
        <v>719</v>
      </c>
      <c r="G210" s="223">
        <v>4.5454545454545459</v>
      </c>
      <c r="H210" s="222" t="s">
        <v>16</v>
      </c>
      <c r="I210" s="218">
        <v>64400</v>
      </c>
      <c r="J210" s="221">
        <v>0.4</v>
      </c>
      <c r="K210" s="172">
        <v>0.6</v>
      </c>
      <c r="L210" s="219" t="s">
        <v>676</v>
      </c>
      <c r="M210" s="220" t="s">
        <v>694</v>
      </c>
      <c r="N210" s="107"/>
    </row>
    <row r="211" spans="1:14" x14ac:dyDescent="0.3">
      <c r="A211" s="105"/>
      <c r="B211" s="217" t="s">
        <v>242</v>
      </c>
      <c r="C211" s="195" t="s">
        <v>582</v>
      </c>
      <c r="D211" s="187">
        <v>265</v>
      </c>
      <c r="E211" s="187">
        <v>355</v>
      </c>
      <c r="F211" s="169" t="s">
        <v>797</v>
      </c>
      <c r="G211" s="223">
        <v>5.4546446299023623</v>
      </c>
      <c r="H211" s="222" t="s">
        <v>16</v>
      </c>
      <c r="I211" s="218">
        <v>74100</v>
      </c>
      <c r="J211" s="221">
        <v>0.4</v>
      </c>
      <c r="K211" s="172">
        <v>0.6</v>
      </c>
      <c r="L211" s="219" t="s">
        <v>676</v>
      </c>
      <c r="M211" s="220" t="s">
        <v>694</v>
      </c>
      <c r="N211" s="107"/>
    </row>
    <row r="212" spans="1:14" x14ac:dyDescent="0.3">
      <c r="A212" s="105"/>
      <c r="B212" s="217" t="s">
        <v>243</v>
      </c>
      <c r="C212" s="195" t="s">
        <v>583</v>
      </c>
      <c r="D212" s="187">
        <v>265</v>
      </c>
      <c r="E212" s="187">
        <v>325</v>
      </c>
      <c r="F212" s="169" t="s">
        <v>795</v>
      </c>
      <c r="G212" s="223">
        <v>3.9393342525113253</v>
      </c>
      <c r="H212" s="222" t="s">
        <v>16</v>
      </c>
      <c r="I212" s="218">
        <v>49100</v>
      </c>
      <c r="J212" s="221">
        <v>0.4</v>
      </c>
      <c r="K212" s="172">
        <v>0.6</v>
      </c>
      <c r="L212" s="219" t="s">
        <v>676</v>
      </c>
      <c r="M212" s="220" t="s">
        <v>694</v>
      </c>
      <c r="N212" s="107"/>
    </row>
    <row r="213" spans="1:14" x14ac:dyDescent="0.3">
      <c r="A213" s="105"/>
      <c r="B213" s="217" t="s">
        <v>244</v>
      </c>
      <c r="C213" s="195" t="s">
        <v>582</v>
      </c>
      <c r="D213" s="187">
        <v>265</v>
      </c>
      <c r="E213" s="187">
        <v>355</v>
      </c>
      <c r="F213" s="169" t="s">
        <v>796</v>
      </c>
      <c r="G213" s="223">
        <v>4.7272383473574733</v>
      </c>
      <c r="H213" s="222" t="s">
        <v>16</v>
      </c>
      <c r="I213" s="218">
        <v>54500</v>
      </c>
      <c r="J213" s="221">
        <v>0.4</v>
      </c>
      <c r="K213" s="172">
        <v>0.6</v>
      </c>
      <c r="L213" s="219" t="s">
        <v>676</v>
      </c>
      <c r="M213" s="220" t="s">
        <v>694</v>
      </c>
      <c r="N213" s="107"/>
    </row>
    <row r="214" spans="1:14" x14ac:dyDescent="0.3">
      <c r="A214" s="105"/>
      <c r="B214" s="217" t="s">
        <v>245</v>
      </c>
      <c r="C214" s="195" t="s">
        <v>582</v>
      </c>
      <c r="D214" s="187">
        <v>265</v>
      </c>
      <c r="E214" s="187">
        <v>355</v>
      </c>
      <c r="F214" s="169" t="s">
        <v>798</v>
      </c>
      <c r="G214" s="223">
        <v>6.3031831074692715</v>
      </c>
      <c r="H214" s="222" t="s">
        <v>16</v>
      </c>
      <c r="I214" s="218">
        <v>59900</v>
      </c>
      <c r="J214" s="221">
        <v>0.4</v>
      </c>
      <c r="K214" s="172">
        <v>0.6</v>
      </c>
      <c r="L214" s="219" t="s">
        <v>676</v>
      </c>
      <c r="M214" s="220" t="s">
        <v>694</v>
      </c>
      <c r="N214" s="107"/>
    </row>
    <row r="215" spans="1:14" x14ac:dyDescent="0.3">
      <c r="A215" s="105"/>
      <c r="B215" s="217" t="s">
        <v>246</v>
      </c>
      <c r="C215" s="195" t="s">
        <v>583</v>
      </c>
      <c r="D215" s="187">
        <v>265</v>
      </c>
      <c r="E215" s="187">
        <v>325</v>
      </c>
      <c r="F215" s="169" t="s">
        <v>719</v>
      </c>
      <c r="G215" s="223">
        <v>4.5454545454545459</v>
      </c>
      <c r="H215" s="222" t="s">
        <v>16</v>
      </c>
      <c r="I215" s="218">
        <v>49100</v>
      </c>
      <c r="J215" s="221">
        <v>0.4</v>
      </c>
      <c r="K215" s="172">
        <v>0.6</v>
      </c>
      <c r="L215" s="219" t="s">
        <v>676</v>
      </c>
      <c r="M215" s="220" t="s">
        <v>694</v>
      </c>
      <c r="N215" s="107"/>
    </row>
    <row r="216" spans="1:14" x14ac:dyDescent="0.3">
      <c r="A216" s="105"/>
      <c r="B216" s="217" t="s">
        <v>247</v>
      </c>
      <c r="C216" s="195" t="s">
        <v>582</v>
      </c>
      <c r="D216" s="187">
        <v>265</v>
      </c>
      <c r="E216" s="187">
        <v>355</v>
      </c>
      <c r="F216" s="169" t="s">
        <v>797</v>
      </c>
      <c r="G216" s="223">
        <v>5.4546446299023623</v>
      </c>
      <c r="H216" s="222" t="s">
        <v>16</v>
      </c>
      <c r="I216" s="218">
        <v>54500</v>
      </c>
      <c r="J216" s="221">
        <v>0.4</v>
      </c>
      <c r="K216" s="172">
        <v>0.6</v>
      </c>
      <c r="L216" s="219" t="s">
        <v>676</v>
      </c>
      <c r="M216" s="220" t="s">
        <v>694</v>
      </c>
      <c r="N216" s="107"/>
    </row>
    <row r="217" spans="1:14" x14ac:dyDescent="0.3">
      <c r="A217" s="105"/>
      <c r="B217" s="217" t="s">
        <v>248</v>
      </c>
      <c r="C217" s="195" t="s">
        <v>582</v>
      </c>
      <c r="D217" s="187">
        <v>265</v>
      </c>
      <c r="E217" s="187">
        <v>355</v>
      </c>
      <c r="F217" s="169" t="s">
        <v>730</v>
      </c>
      <c r="G217" s="223">
        <v>7.2727272727272725</v>
      </c>
      <c r="H217" s="222" t="s">
        <v>16</v>
      </c>
      <c r="I217" s="218">
        <v>59900</v>
      </c>
      <c r="J217" s="221">
        <v>0.4</v>
      </c>
      <c r="K217" s="172">
        <v>0.6</v>
      </c>
      <c r="L217" s="219" t="s">
        <v>676</v>
      </c>
      <c r="M217" s="220" t="s">
        <v>694</v>
      </c>
      <c r="N217" s="107"/>
    </row>
    <row r="218" spans="1:14" x14ac:dyDescent="0.3">
      <c r="A218" s="105"/>
      <c r="B218" s="217" t="s">
        <v>1014</v>
      </c>
      <c r="C218" s="195" t="s">
        <v>583</v>
      </c>
      <c r="D218" s="187">
        <v>265</v>
      </c>
      <c r="E218" s="187">
        <v>325</v>
      </c>
      <c r="F218" s="169">
        <v>0.14099999999999999</v>
      </c>
      <c r="G218" s="223">
        <v>7.0921985815602842</v>
      </c>
      <c r="H218" s="222" t="s">
        <v>16</v>
      </c>
      <c r="I218" s="218">
        <v>20309</v>
      </c>
      <c r="J218" s="221">
        <v>0.4</v>
      </c>
      <c r="K218" s="172">
        <v>0.6</v>
      </c>
      <c r="L218" s="219" t="s">
        <v>676</v>
      </c>
      <c r="M218" s="220" t="s">
        <v>694</v>
      </c>
      <c r="N218" s="107"/>
    </row>
    <row r="219" spans="1:14" x14ac:dyDescent="0.3">
      <c r="A219" s="105"/>
      <c r="B219" s="217" t="s">
        <v>249</v>
      </c>
      <c r="C219" s="195" t="s">
        <v>583</v>
      </c>
      <c r="D219" s="187">
        <v>265</v>
      </c>
      <c r="E219" s="187">
        <v>325</v>
      </c>
      <c r="F219" s="169" t="s">
        <v>799</v>
      </c>
      <c r="G219" s="223">
        <v>8.6132644272179153</v>
      </c>
      <c r="H219" s="222" t="s">
        <v>16</v>
      </c>
      <c r="I219" s="218">
        <v>32400</v>
      </c>
      <c r="J219" s="221">
        <v>0.4</v>
      </c>
      <c r="K219" s="172">
        <v>0.6</v>
      </c>
      <c r="L219" s="219" t="s">
        <v>676</v>
      </c>
      <c r="M219" s="220" t="s">
        <v>694</v>
      </c>
      <c r="N219" s="107"/>
    </row>
    <row r="220" spans="1:14" x14ac:dyDescent="0.3">
      <c r="A220" s="105"/>
      <c r="B220" s="217" t="s">
        <v>250</v>
      </c>
      <c r="C220" s="195" t="s">
        <v>582</v>
      </c>
      <c r="D220" s="187">
        <v>265</v>
      </c>
      <c r="E220" s="187">
        <v>355</v>
      </c>
      <c r="F220" s="169" t="s">
        <v>691</v>
      </c>
      <c r="G220" s="223">
        <v>9.7876088871488705</v>
      </c>
      <c r="H220" s="222" t="s">
        <v>16</v>
      </c>
      <c r="I220" s="218">
        <v>34600</v>
      </c>
      <c r="J220" s="221">
        <v>0.4</v>
      </c>
      <c r="K220" s="172">
        <v>0.6</v>
      </c>
      <c r="L220" s="219" t="s">
        <v>676</v>
      </c>
      <c r="M220" s="220" t="s">
        <v>694</v>
      </c>
      <c r="N220" s="107"/>
    </row>
    <row r="221" spans="1:14" x14ac:dyDescent="0.3">
      <c r="A221" s="105"/>
      <c r="B221" s="217" t="s">
        <v>251</v>
      </c>
      <c r="C221" s="195" t="s">
        <v>582</v>
      </c>
      <c r="D221" s="187">
        <v>265</v>
      </c>
      <c r="E221" s="187">
        <v>355</v>
      </c>
      <c r="F221" s="169" t="s">
        <v>790</v>
      </c>
      <c r="G221" s="223">
        <v>11.745360582569885</v>
      </c>
      <c r="H221" s="222" t="s">
        <v>16</v>
      </c>
      <c r="I221" s="218">
        <v>41400</v>
      </c>
      <c r="J221" s="221">
        <v>0.4</v>
      </c>
      <c r="K221" s="172">
        <v>0.6</v>
      </c>
      <c r="L221" s="219" t="s">
        <v>676</v>
      </c>
      <c r="M221" s="220" t="s">
        <v>694</v>
      </c>
      <c r="N221" s="107"/>
    </row>
    <row r="222" spans="1:14" x14ac:dyDescent="0.3">
      <c r="A222" s="105"/>
      <c r="B222" s="217" t="s">
        <v>252</v>
      </c>
      <c r="C222" s="195" t="s">
        <v>584</v>
      </c>
      <c r="D222" s="187">
        <v>325</v>
      </c>
      <c r="E222" s="187">
        <v>425</v>
      </c>
      <c r="F222" s="169" t="s">
        <v>800</v>
      </c>
      <c r="G222" s="223">
        <v>13.702384214853383</v>
      </c>
      <c r="H222" s="222" t="s">
        <v>16</v>
      </c>
      <c r="I222" s="218">
        <v>46700</v>
      </c>
      <c r="J222" s="221">
        <v>0.4</v>
      </c>
      <c r="K222" s="172">
        <v>0.6</v>
      </c>
      <c r="L222" s="219" t="s">
        <v>676</v>
      </c>
      <c r="M222" s="220" t="s">
        <v>694</v>
      </c>
      <c r="N222" s="107"/>
    </row>
    <row r="223" spans="1:14" x14ac:dyDescent="0.3">
      <c r="A223" s="105"/>
      <c r="B223" s="217" t="s">
        <v>1015</v>
      </c>
      <c r="C223" s="195" t="s">
        <v>583</v>
      </c>
      <c r="D223" s="187">
        <v>265</v>
      </c>
      <c r="E223" s="187">
        <v>325</v>
      </c>
      <c r="F223" s="169">
        <v>0.14099999999999999</v>
      </c>
      <c r="G223" s="223">
        <v>7.0921985815602842</v>
      </c>
      <c r="H223" s="222" t="s">
        <v>16</v>
      </c>
      <c r="I223" s="218">
        <v>19069</v>
      </c>
      <c r="J223" s="221">
        <v>0.4</v>
      </c>
      <c r="K223" s="172">
        <v>0.6</v>
      </c>
      <c r="L223" s="219" t="s">
        <v>676</v>
      </c>
      <c r="M223" s="220" t="s">
        <v>694</v>
      </c>
      <c r="N223" s="107"/>
    </row>
    <row r="224" spans="1:14" x14ac:dyDescent="0.3">
      <c r="A224" s="105"/>
      <c r="B224" s="217" t="s">
        <v>253</v>
      </c>
      <c r="C224" s="195" t="s">
        <v>583</v>
      </c>
      <c r="D224" s="187">
        <v>265</v>
      </c>
      <c r="E224" s="187">
        <v>325</v>
      </c>
      <c r="F224" s="169" t="s">
        <v>799</v>
      </c>
      <c r="G224" s="223">
        <v>8.6132644272179153</v>
      </c>
      <c r="H224" s="222" t="s">
        <v>16</v>
      </c>
      <c r="I224" s="218">
        <v>19800</v>
      </c>
      <c r="J224" s="221">
        <v>0.4</v>
      </c>
      <c r="K224" s="172">
        <v>0.6</v>
      </c>
      <c r="L224" s="219" t="s">
        <v>676</v>
      </c>
      <c r="M224" s="220" t="s">
        <v>694</v>
      </c>
      <c r="N224" s="107"/>
    </row>
    <row r="225" spans="1:14" x14ac:dyDescent="0.3">
      <c r="A225" s="105"/>
      <c r="B225" s="217" t="s">
        <v>254</v>
      </c>
      <c r="C225" s="195" t="s">
        <v>582</v>
      </c>
      <c r="D225" s="187">
        <v>265</v>
      </c>
      <c r="E225" s="187">
        <v>355</v>
      </c>
      <c r="F225" s="169" t="s">
        <v>691</v>
      </c>
      <c r="G225" s="223">
        <v>9.7876088871488705</v>
      </c>
      <c r="H225" s="222" t="s">
        <v>16</v>
      </c>
      <c r="I225" s="218">
        <v>20500</v>
      </c>
      <c r="J225" s="221">
        <v>0.4</v>
      </c>
      <c r="K225" s="172">
        <v>0.6</v>
      </c>
      <c r="L225" s="219" t="s">
        <v>676</v>
      </c>
      <c r="M225" s="220" t="s">
        <v>694</v>
      </c>
      <c r="N225" s="107"/>
    </row>
    <row r="226" spans="1:14" x14ac:dyDescent="0.3">
      <c r="A226" s="105"/>
      <c r="B226" s="217" t="s">
        <v>255</v>
      </c>
      <c r="C226" s="195" t="s">
        <v>582</v>
      </c>
      <c r="D226" s="187">
        <v>265</v>
      </c>
      <c r="E226" s="187">
        <v>355</v>
      </c>
      <c r="F226" s="169" t="s">
        <v>790</v>
      </c>
      <c r="G226" s="223">
        <v>11.745360582569885</v>
      </c>
      <c r="H226" s="222" t="s">
        <v>16</v>
      </c>
      <c r="I226" s="218">
        <v>23600</v>
      </c>
      <c r="J226" s="221">
        <v>0.4</v>
      </c>
      <c r="K226" s="172">
        <v>0.6</v>
      </c>
      <c r="L226" s="219" t="s">
        <v>676</v>
      </c>
      <c r="M226" s="220" t="s">
        <v>694</v>
      </c>
      <c r="N226" s="107"/>
    </row>
    <row r="227" spans="1:14" x14ac:dyDescent="0.3">
      <c r="A227" s="105"/>
      <c r="B227" s="230" t="s">
        <v>256</v>
      </c>
      <c r="C227" s="195" t="s">
        <v>585</v>
      </c>
      <c r="D227" s="187">
        <v>173</v>
      </c>
      <c r="E227" s="187">
        <v>173</v>
      </c>
      <c r="F227" s="234">
        <v>0.25183</v>
      </c>
      <c r="G227" s="236">
        <v>3.9709327721081684</v>
      </c>
      <c r="H227" s="222" t="s">
        <v>16</v>
      </c>
      <c r="I227" s="239">
        <v>21300</v>
      </c>
      <c r="J227" s="228">
        <v>0.4</v>
      </c>
      <c r="K227" s="228">
        <v>0.3</v>
      </c>
      <c r="L227" s="227">
        <v>8</v>
      </c>
      <c r="M227" s="245">
        <v>200</v>
      </c>
      <c r="N227" s="107"/>
    </row>
    <row r="228" spans="1:14" x14ac:dyDescent="0.3">
      <c r="A228" s="105"/>
      <c r="B228" s="185" t="s">
        <v>257</v>
      </c>
      <c r="C228" s="195" t="s">
        <v>585</v>
      </c>
      <c r="D228" s="187">
        <v>173</v>
      </c>
      <c r="E228" s="187">
        <v>173</v>
      </c>
      <c r="F228" s="188">
        <v>0.20460999999999999</v>
      </c>
      <c r="G228" s="189">
        <v>4.8873466594985588</v>
      </c>
      <c r="H228" s="190" t="s">
        <v>16</v>
      </c>
      <c r="I228" s="191">
        <v>23800</v>
      </c>
      <c r="J228" s="192">
        <v>0.4</v>
      </c>
      <c r="K228" s="192">
        <v>0.3</v>
      </c>
      <c r="L228" s="193">
        <v>8</v>
      </c>
      <c r="M228" s="194">
        <v>200</v>
      </c>
      <c r="N228" s="107"/>
    </row>
    <row r="229" spans="1:14" x14ac:dyDescent="0.3">
      <c r="A229" s="105"/>
      <c r="B229" s="185" t="s">
        <v>258</v>
      </c>
      <c r="C229" s="195" t="s">
        <v>585</v>
      </c>
      <c r="D229" s="187">
        <v>173</v>
      </c>
      <c r="E229" s="187">
        <v>173</v>
      </c>
      <c r="F229" s="188">
        <v>0.17230999999999999</v>
      </c>
      <c r="G229" s="189">
        <v>5.8034937032093321</v>
      </c>
      <c r="H229" s="190" t="s">
        <v>16</v>
      </c>
      <c r="I229" s="191">
        <v>26200</v>
      </c>
      <c r="J229" s="192">
        <v>0.4</v>
      </c>
      <c r="K229" s="192">
        <v>0.3</v>
      </c>
      <c r="L229" s="193">
        <v>8</v>
      </c>
      <c r="M229" s="194">
        <v>200</v>
      </c>
      <c r="N229" s="107"/>
    </row>
    <row r="230" spans="1:14" x14ac:dyDescent="0.3">
      <c r="A230" s="105"/>
      <c r="B230" s="185" t="s">
        <v>1016</v>
      </c>
      <c r="C230" s="195" t="s">
        <v>585</v>
      </c>
      <c r="D230" s="187">
        <v>173</v>
      </c>
      <c r="E230" s="187">
        <v>173</v>
      </c>
      <c r="F230" s="188">
        <v>0.32700000000000001</v>
      </c>
      <c r="G230" s="189">
        <v>3.0581039755351682</v>
      </c>
      <c r="H230" s="190" t="s">
        <v>16</v>
      </c>
      <c r="I230" s="191">
        <v>20520</v>
      </c>
      <c r="J230" s="192">
        <v>0.4</v>
      </c>
      <c r="K230" s="192">
        <v>0.3</v>
      </c>
      <c r="L230" s="193">
        <v>8</v>
      </c>
      <c r="M230" s="194">
        <v>200</v>
      </c>
      <c r="N230" s="107"/>
    </row>
    <row r="231" spans="1:14" x14ac:dyDescent="0.3">
      <c r="A231" s="105"/>
      <c r="B231" s="185" t="s">
        <v>259</v>
      </c>
      <c r="C231" s="195" t="s">
        <v>585</v>
      </c>
      <c r="D231" s="187">
        <v>173</v>
      </c>
      <c r="E231" s="187">
        <v>173</v>
      </c>
      <c r="F231" s="188">
        <v>0.21825</v>
      </c>
      <c r="G231" s="189">
        <v>4.5819014891179837</v>
      </c>
      <c r="H231" s="190" t="s">
        <v>16</v>
      </c>
      <c r="I231" s="191">
        <v>34400</v>
      </c>
      <c r="J231" s="192">
        <v>0.4</v>
      </c>
      <c r="K231" s="192">
        <v>0.3</v>
      </c>
      <c r="L231" s="193">
        <v>8</v>
      </c>
      <c r="M231" s="194">
        <v>200</v>
      </c>
      <c r="N231" s="107"/>
    </row>
    <row r="232" spans="1:14" x14ac:dyDescent="0.3">
      <c r="A232" s="105"/>
      <c r="B232" s="185" t="s">
        <v>260</v>
      </c>
      <c r="C232" s="195" t="s">
        <v>585</v>
      </c>
      <c r="D232" s="187">
        <v>173</v>
      </c>
      <c r="E232" s="187">
        <v>173</v>
      </c>
      <c r="F232" s="188">
        <v>0.27282000000000001</v>
      </c>
      <c r="G232" s="189">
        <v>3.6654204237226007</v>
      </c>
      <c r="H232" s="190" t="s">
        <v>16</v>
      </c>
      <c r="I232" s="191">
        <v>33300</v>
      </c>
      <c r="J232" s="192">
        <v>0.4</v>
      </c>
      <c r="K232" s="192">
        <v>0.3</v>
      </c>
      <c r="L232" s="193">
        <v>8</v>
      </c>
      <c r="M232" s="194">
        <v>200</v>
      </c>
      <c r="N232" s="107"/>
    </row>
    <row r="233" spans="1:14" x14ac:dyDescent="0.3">
      <c r="A233" s="105"/>
      <c r="B233" s="185" t="s">
        <v>261</v>
      </c>
      <c r="C233" s="195" t="s">
        <v>585</v>
      </c>
      <c r="D233" s="187">
        <v>173</v>
      </c>
      <c r="E233" s="187">
        <v>173</v>
      </c>
      <c r="F233" s="188">
        <v>0.25778000000000001</v>
      </c>
      <c r="G233" s="189">
        <v>3.8792769027853207</v>
      </c>
      <c r="H233" s="190" t="s">
        <v>16</v>
      </c>
      <c r="I233" s="191">
        <v>34000</v>
      </c>
      <c r="J233" s="192">
        <v>0.4</v>
      </c>
      <c r="K233" s="192">
        <v>0.3</v>
      </c>
      <c r="L233" s="193">
        <v>8</v>
      </c>
      <c r="M233" s="194">
        <v>200</v>
      </c>
      <c r="N233" s="107"/>
    </row>
    <row r="234" spans="1:14" ht="15.75" customHeight="1" x14ac:dyDescent="0.3">
      <c r="A234" s="105"/>
      <c r="B234" s="185" t="s">
        <v>262</v>
      </c>
      <c r="C234" s="195" t="s">
        <v>585</v>
      </c>
      <c r="D234" s="187">
        <v>173</v>
      </c>
      <c r="E234" s="187">
        <v>173</v>
      </c>
      <c r="F234" s="188">
        <v>0.17230999999999999</v>
      </c>
      <c r="G234" s="189">
        <v>5.8034937032093321</v>
      </c>
      <c r="H234" s="190" t="s">
        <v>16</v>
      </c>
      <c r="I234" s="191">
        <v>36000</v>
      </c>
      <c r="J234" s="192">
        <v>0.4</v>
      </c>
      <c r="K234" s="192">
        <v>0.3</v>
      </c>
      <c r="L234" s="193">
        <v>8</v>
      </c>
      <c r="M234" s="194">
        <v>200</v>
      </c>
      <c r="N234" s="107"/>
    </row>
    <row r="235" spans="1:14" x14ac:dyDescent="0.3">
      <c r="A235" s="105"/>
      <c r="B235" s="185" t="s">
        <v>263</v>
      </c>
      <c r="C235" s="195" t="s">
        <v>585</v>
      </c>
      <c r="D235" s="187">
        <v>173</v>
      </c>
      <c r="E235" s="187">
        <v>173</v>
      </c>
      <c r="F235" s="188">
        <v>0.26190000000000002</v>
      </c>
      <c r="G235" s="189">
        <v>3.8182512409316529</v>
      </c>
      <c r="H235" s="190" t="s">
        <v>16</v>
      </c>
      <c r="I235" s="191">
        <v>42800</v>
      </c>
      <c r="J235" s="192">
        <v>0.4</v>
      </c>
      <c r="K235" s="192">
        <v>0.3</v>
      </c>
      <c r="L235" s="193">
        <v>8</v>
      </c>
      <c r="M235" s="194">
        <v>200</v>
      </c>
      <c r="N235" s="107"/>
    </row>
    <row r="236" spans="1:14" x14ac:dyDescent="0.3">
      <c r="A236" s="105"/>
      <c r="B236" s="185" t="s">
        <v>264</v>
      </c>
      <c r="C236" s="195" t="s">
        <v>585</v>
      </c>
      <c r="D236" s="187">
        <v>173</v>
      </c>
      <c r="E236" s="187">
        <v>173</v>
      </c>
      <c r="F236" s="188">
        <v>0.2072</v>
      </c>
      <c r="G236" s="189">
        <v>4.8262548262548259</v>
      </c>
      <c r="H236" s="190" t="s">
        <v>16</v>
      </c>
      <c r="I236" s="191">
        <v>44300</v>
      </c>
      <c r="J236" s="192">
        <v>0.4</v>
      </c>
      <c r="K236" s="192">
        <v>0.3</v>
      </c>
      <c r="L236" s="193">
        <v>8</v>
      </c>
      <c r="M236" s="194">
        <v>200</v>
      </c>
      <c r="N236" s="107"/>
    </row>
    <row r="237" spans="1:14" x14ac:dyDescent="0.3">
      <c r="A237" s="105"/>
      <c r="B237" s="185" t="s">
        <v>265</v>
      </c>
      <c r="C237" s="195" t="s">
        <v>585</v>
      </c>
      <c r="D237" s="187">
        <v>173</v>
      </c>
      <c r="E237" s="187">
        <v>173</v>
      </c>
      <c r="F237" s="188">
        <v>0.21825</v>
      </c>
      <c r="G237" s="189">
        <v>4.5819014891179837</v>
      </c>
      <c r="H237" s="190" t="s">
        <v>16</v>
      </c>
      <c r="I237" s="191">
        <v>52700</v>
      </c>
      <c r="J237" s="192">
        <v>0.4</v>
      </c>
      <c r="K237" s="192">
        <v>0.3</v>
      </c>
      <c r="L237" s="193">
        <v>8</v>
      </c>
      <c r="M237" s="194">
        <v>200</v>
      </c>
      <c r="N237" s="107"/>
    </row>
    <row r="238" spans="1:14" x14ac:dyDescent="0.3">
      <c r="A238" s="105"/>
      <c r="B238" s="92" t="s">
        <v>266</v>
      </c>
      <c r="C238" s="91" t="s">
        <v>585</v>
      </c>
      <c r="D238" s="130">
        <v>173</v>
      </c>
      <c r="E238" s="130">
        <v>173</v>
      </c>
      <c r="F238" s="131">
        <v>0.17230999999999999</v>
      </c>
      <c r="G238" s="129">
        <v>5.8034937032093321</v>
      </c>
      <c r="H238" s="93" t="s">
        <v>16</v>
      </c>
      <c r="I238" s="132">
        <v>53100</v>
      </c>
      <c r="J238" s="133">
        <v>0.4</v>
      </c>
      <c r="K238" s="133">
        <v>0.3</v>
      </c>
      <c r="L238" s="134">
        <v>8</v>
      </c>
      <c r="M238" s="135">
        <v>200</v>
      </c>
      <c r="N238" s="107"/>
    </row>
    <row r="239" spans="1:14" x14ac:dyDescent="0.3">
      <c r="A239" s="105"/>
      <c r="B239" s="92" t="s">
        <v>267</v>
      </c>
      <c r="C239" s="91" t="s">
        <v>585</v>
      </c>
      <c r="D239" s="130">
        <v>173</v>
      </c>
      <c r="E239" s="130">
        <v>173</v>
      </c>
      <c r="F239" s="131">
        <v>0.16369</v>
      </c>
      <c r="G239" s="129">
        <v>6.1091086810434359</v>
      </c>
      <c r="H239" s="93" t="s">
        <v>16</v>
      </c>
      <c r="I239" s="132">
        <v>71100</v>
      </c>
      <c r="J239" s="133">
        <v>0.4</v>
      </c>
      <c r="K239" s="133">
        <v>0.3</v>
      </c>
      <c r="L239" s="134">
        <v>8</v>
      </c>
      <c r="M239" s="135">
        <v>200</v>
      </c>
      <c r="N239" s="107"/>
    </row>
    <row r="240" spans="1:14" x14ac:dyDescent="0.3">
      <c r="A240" s="105"/>
      <c r="B240" s="92" t="s">
        <v>268</v>
      </c>
      <c r="C240" s="91" t="s">
        <v>585</v>
      </c>
      <c r="D240" s="130">
        <v>173</v>
      </c>
      <c r="E240" s="130">
        <v>173</v>
      </c>
      <c r="F240" s="131">
        <v>0.12939999999999999</v>
      </c>
      <c r="G240" s="129">
        <v>7.7279752704791349</v>
      </c>
      <c r="H240" s="93" t="s">
        <v>16</v>
      </c>
      <c r="I240" s="132">
        <v>72600</v>
      </c>
      <c r="J240" s="133">
        <v>0.4</v>
      </c>
      <c r="K240" s="133">
        <v>0.3</v>
      </c>
      <c r="L240" s="134">
        <v>8</v>
      </c>
      <c r="M240" s="135">
        <v>200</v>
      </c>
      <c r="N240" s="107"/>
    </row>
    <row r="241" spans="1:14" x14ac:dyDescent="0.3">
      <c r="A241" s="105"/>
      <c r="B241" s="185" t="s">
        <v>1017</v>
      </c>
      <c r="C241" s="195" t="s">
        <v>579</v>
      </c>
      <c r="D241" s="187">
        <v>130</v>
      </c>
      <c r="E241" s="187">
        <v>170</v>
      </c>
      <c r="F241" s="188">
        <v>5.8999999999999997E-2</v>
      </c>
      <c r="G241" s="189">
        <v>16.949152542372882</v>
      </c>
      <c r="H241" s="190" t="s">
        <v>16</v>
      </c>
      <c r="I241" s="191">
        <v>3000</v>
      </c>
      <c r="J241" s="192">
        <v>0.3</v>
      </c>
      <c r="K241" s="192">
        <v>0.2</v>
      </c>
      <c r="L241" s="193">
        <v>10</v>
      </c>
      <c r="M241" s="194">
        <v>150</v>
      </c>
      <c r="N241" s="107"/>
    </row>
    <row r="242" spans="1:14" x14ac:dyDescent="0.3">
      <c r="A242" s="105"/>
      <c r="B242" s="185" t="s">
        <v>1019</v>
      </c>
      <c r="C242" s="186" t="s">
        <v>579</v>
      </c>
      <c r="D242" s="187">
        <v>130</v>
      </c>
      <c r="E242" s="187">
        <v>170</v>
      </c>
      <c r="F242" s="188">
        <v>0.5</v>
      </c>
      <c r="G242" s="189">
        <v>2</v>
      </c>
      <c r="H242" s="190" t="s">
        <v>16</v>
      </c>
      <c r="I242" s="191">
        <v>6000</v>
      </c>
      <c r="J242" s="242">
        <v>0.3</v>
      </c>
      <c r="K242" s="165">
        <v>0.2</v>
      </c>
      <c r="L242" s="193">
        <v>10</v>
      </c>
      <c r="M242" s="194">
        <v>100</v>
      </c>
      <c r="N242" s="107"/>
    </row>
    <row r="243" spans="1:14" x14ac:dyDescent="0.3">
      <c r="A243" s="105"/>
      <c r="B243" s="185" t="s">
        <v>1020</v>
      </c>
      <c r="C243" s="186" t="s">
        <v>579</v>
      </c>
      <c r="D243" s="187">
        <v>130</v>
      </c>
      <c r="E243" s="187">
        <v>170</v>
      </c>
      <c r="F243" s="188">
        <v>0.19</v>
      </c>
      <c r="G243" s="189">
        <v>5.2631578947368425</v>
      </c>
      <c r="H243" s="190" t="s">
        <v>16</v>
      </c>
      <c r="I243" s="191">
        <v>7500</v>
      </c>
      <c r="J243" s="228">
        <v>0.1</v>
      </c>
      <c r="K243" s="228">
        <v>0.33</v>
      </c>
      <c r="L243" s="193">
        <v>15</v>
      </c>
      <c r="M243" s="194">
        <v>200</v>
      </c>
      <c r="N243" s="107"/>
    </row>
    <row r="244" spans="1:14" x14ac:dyDescent="0.3">
      <c r="A244" s="105"/>
      <c r="B244" s="185" t="s">
        <v>1021</v>
      </c>
      <c r="C244" s="186" t="s">
        <v>84</v>
      </c>
      <c r="D244" s="187">
        <v>170</v>
      </c>
      <c r="E244" s="187">
        <v>300</v>
      </c>
      <c r="F244" s="188">
        <v>0.05</v>
      </c>
      <c r="G244" s="189">
        <v>20</v>
      </c>
      <c r="H244" s="190" t="s">
        <v>16</v>
      </c>
      <c r="I244" s="191">
        <v>4600</v>
      </c>
      <c r="J244" s="192">
        <v>0.3</v>
      </c>
      <c r="K244" s="192">
        <v>0.2</v>
      </c>
      <c r="L244" s="193">
        <v>10</v>
      </c>
      <c r="M244" s="194">
        <v>150</v>
      </c>
      <c r="N244" s="107"/>
    </row>
    <row r="245" spans="1:14" x14ac:dyDescent="0.3">
      <c r="A245" s="105"/>
      <c r="B245" s="185" t="s">
        <v>1022</v>
      </c>
      <c r="C245" s="186" t="s">
        <v>84</v>
      </c>
      <c r="D245" s="187">
        <v>170</v>
      </c>
      <c r="E245" s="187">
        <v>300</v>
      </c>
      <c r="F245" s="188">
        <v>0.14899999999999999</v>
      </c>
      <c r="G245" s="189">
        <v>6.7114093959731544</v>
      </c>
      <c r="H245" s="190" t="s">
        <v>16</v>
      </c>
      <c r="I245" s="191">
        <v>3500</v>
      </c>
      <c r="J245" s="242">
        <v>0.3</v>
      </c>
      <c r="K245" s="165">
        <v>0.2</v>
      </c>
      <c r="L245" s="193">
        <v>15</v>
      </c>
      <c r="M245" s="194">
        <v>100</v>
      </c>
      <c r="N245" s="107"/>
    </row>
    <row r="246" spans="1:14" x14ac:dyDescent="0.3">
      <c r="A246" s="105"/>
      <c r="B246" s="231" t="s">
        <v>1018</v>
      </c>
      <c r="C246" s="186" t="s">
        <v>587</v>
      </c>
      <c r="D246" s="187">
        <v>170</v>
      </c>
      <c r="E246" s="187">
        <v>225</v>
      </c>
      <c r="F246" s="178">
        <v>0.24199999999999999</v>
      </c>
      <c r="G246" s="238">
        <v>4.1322314049586781</v>
      </c>
      <c r="H246" s="190" t="s">
        <v>16</v>
      </c>
      <c r="I246" s="240">
        <v>6020</v>
      </c>
      <c r="J246" s="221">
        <v>0.3</v>
      </c>
      <c r="K246" s="172">
        <v>0.4</v>
      </c>
      <c r="L246" s="179" t="s">
        <v>666</v>
      </c>
      <c r="M246" s="180" t="s">
        <v>703</v>
      </c>
      <c r="N246" s="107"/>
    </row>
    <row r="247" spans="1:14" x14ac:dyDescent="0.3">
      <c r="A247" s="105"/>
      <c r="B247" s="231" t="s">
        <v>269</v>
      </c>
      <c r="C247" s="195" t="s">
        <v>587</v>
      </c>
      <c r="D247" s="187">
        <v>170</v>
      </c>
      <c r="E247" s="187">
        <v>225</v>
      </c>
      <c r="F247" s="178" t="s">
        <v>801</v>
      </c>
      <c r="G247" s="238">
        <v>6.5941312232113418</v>
      </c>
      <c r="H247" s="190" t="s">
        <v>16</v>
      </c>
      <c r="I247" s="240">
        <v>14300</v>
      </c>
      <c r="J247" s="242">
        <v>0.3</v>
      </c>
      <c r="K247" s="165">
        <v>0.4</v>
      </c>
      <c r="L247" s="179" t="s">
        <v>666</v>
      </c>
      <c r="M247" s="180" t="s">
        <v>703</v>
      </c>
      <c r="N247" s="107"/>
    </row>
    <row r="248" spans="1:14" x14ac:dyDescent="0.3">
      <c r="A248" s="105"/>
      <c r="B248" s="232" t="s">
        <v>271</v>
      </c>
      <c r="C248" s="91" t="s">
        <v>593</v>
      </c>
      <c r="D248" s="130">
        <v>225</v>
      </c>
      <c r="E248" s="130">
        <v>400</v>
      </c>
      <c r="F248" s="235">
        <v>0.05</v>
      </c>
      <c r="G248" s="237">
        <v>20</v>
      </c>
      <c r="H248" s="111" t="s">
        <v>16</v>
      </c>
      <c r="I248" s="241">
        <v>4600</v>
      </c>
      <c r="J248" s="243">
        <v>0.3</v>
      </c>
      <c r="K248" s="243">
        <v>0.2</v>
      </c>
      <c r="L248" s="244">
        <v>10</v>
      </c>
      <c r="M248" s="246">
        <v>150</v>
      </c>
      <c r="N248" s="107"/>
    </row>
    <row r="249" spans="1:14" x14ac:dyDescent="0.3">
      <c r="A249" s="105"/>
      <c r="B249" s="110" t="s">
        <v>270</v>
      </c>
      <c r="C249" s="91" t="s">
        <v>586</v>
      </c>
      <c r="D249" s="130">
        <v>150</v>
      </c>
      <c r="E249" s="130">
        <v>190</v>
      </c>
      <c r="F249" s="136" t="s">
        <v>802</v>
      </c>
      <c r="G249" s="137">
        <v>280.03360403248388</v>
      </c>
      <c r="H249" s="111" t="s">
        <v>16</v>
      </c>
      <c r="I249" s="138">
        <v>10400</v>
      </c>
      <c r="J249" s="139">
        <v>0.3</v>
      </c>
      <c r="K249" s="140">
        <v>0.2</v>
      </c>
      <c r="L249" s="141" t="s">
        <v>666</v>
      </c>
      <c r="M249" s="142" t="s">
        <v>756</v>
      </c>
      <c r="N249" s="107"/>
    </row>
    <row r="250" spans="1:14" x14ac:dyDescent="0.3">
      <c r="A250" s="105"/>
      <c r="B250" s="110" t="s">
        <v>638</v>
      </c>
      <c r="C250" s="91" t="s">
        <v>586</v>
      </c>
      <c r="D250" s="130">
        <v>150</v>
      </c>
      <c r="E250" s="130">
        <v>190</v>
      </c>
      <c r="F250" s="136" t="s">
        <v>802</v>
      </c>
      <c r="G250" s="137">
        <v>280.03360403248388</v>
      </c>
      <c r="H250" s="111" t="s">
        <v>16</v>
      </c>
      <c r="I250" s="138">
        <v>7180</v>
      </c>
      <c r="J250" s="139">
        <v>0.3</v>
      </c>
      <c r="K250" s="140">
        <v>0.2</v>
      </c>
      <c r="L250" s="141" t="s">
        <v>666</v>
      </c>
      <c r="M250" s="142" t="s">
        <v>756</v>
      </c>
      <c r="N250" s="107"/>
    </row>
    <row r="251" spans="1:14" x14ac:dyDescent="0.3">
      <c r="A251" s="105"/>
      <c r="B251" s="217" t="s">
        <v>1023</v>
      </c>
      <c r="C251" s="195" t="s">
        <v>579</v>
      </c>
      <c r="D251" s="187">
        <v>130</v>
      </c>
      <c r="E251" s="187">
        <v>170</v>
      </c>
      <c r="F251" s="169" t="s">
        <v>803</v>
      </c>
      <c r="G251" s="223">
        <v>240.03840614498318</v>
      </c>
      <c r="H251" s="222" t="s">
        <v>16</v>
      </c>
      <c r="I251" s="218">
        <v>7180</v>
      </c>
      <c r="J251" s="221">
        <v>0.3</v>
      </c>
      <c r="K251" s="172">
        <v>0.2</v>
      </c>
      <c r="L251" s="219" t="s">
        <v>666</v>
      </c>
      <c r="M251" s="220">
        <v>50</v>
      </c>
      <c r="N251" s="107"/>
    </row>
    <row r="252" spans="1:14" x14ac:dyDescent="0.3">
      <c r="A252" s="105"/>
      <c r="B252" s="232" t="s">
        <v>612</v>
      </c>
      <c r="C252" s="105" t="s">
        <v>580</v>
      </c>
      <c r="D252" s="130">
        <v>50</v>
      </c>
      <c r="E252" s="130">
        <v>105</v>
      </c>
      <c r="F252" s="235">
        <v>1</v>
      </c>
      <c r="G252" s="237">
        <f>1/F252</f>
        <v>1</v>
      </c>
      <c r="H252" s="111" t="s">
        <v>16</v>
      </c>
      <c r="I252" s="241">
        <v>10500</v>
      </c>
      <c r="J252" s="247">
        <v>0.3</v>
      </c>
      <c r="K252" s="248">
        <v>0.5</v>
      </c>
      <c r="L252" s="249" t="s">
        <v>831</v>
      </c>
      <c r="M252" s="250" t="s">
        <v>756</v>
      </c>
      <c r="N252" s="107"/>
    </row>
    <row r="253" spans="1:14" x14ac:dyDescent="0.3">
      <c r="A253" s="105"/>
      <c r="B253" s="231" t="s">
        <v>1025</v>
      </c>
      <c r="C253" s="195" t="s">
        <v>587</v>
      </c>
      <c r="D253" s="187">
        <v>170</v>
      </c>
      <c r="E253" s="187">
        <v>225</v>
      </c>
      <c r="F253" s="188">
        <v>0.44</v>
      </c>
      <c r="G253" s="189">
        <v>2.2727272727272729</v>
      </c>
      <c r="H253" s="190" t="s">
        <v>16</v>
      </c>
      <c r="I253" s="191">
        <v>34700</v>
      </c>
      <c r="J253" s="242">
        <v>0.35000000000000003</v>
      </c>
      <c r="K253" s="165">
        <v>0.5</v>
      </c>
      <c r="L253" s="179" t="s">
        <v>666</v>
      </c>
      <c r="M253" s="180" t="s">
        <v>703</v>
      </c>
      <c r="N253" s="107"/>
    </row>
    <row r="254" spans="1:14" x14ac:dyDescent="0.3">
      <c r="A254" s="105"/>
      <c r="B254" s="217" t="s">
        <v>272</v>
      </c>
      <c r="C254" s="195" t="s">
        <v>587</v>
      </c>
      <c r="D254" s="187">
        <v>170</v>
      </c>
      <c r="E254" s="187">
        <v>225</v>
      </c>
      <c r="F254" s="178">
        <v>0.14499999999999999</v>
      </c>
      <c r="G254" s="238">
        <v>6.8965517241379315</v>
      </c>
      <c r="H254" s="190" t="s">
        <v>16</v>
      </c>
      <c r="I254" s="240">
        <v>34700</v>
      </c>
      <c r="J254" s="221">
        <v>0.35000000000000003</v>
      </c>
      <c r="K254" s="172">
        <v>0.5</v>
      </c>
      <c r="L254" s="219" t="s">
        <v>666</v>
      </c>
      <c r="M254" s="220" t="s">
        <v>703</v>
      </c>
      <c r="N254" s="107"/>
    </row>
    <row r="255" spans="1:14" x14ac:dyDescent="0.3">
      <c r="A255" s="105"/>
      <c r="B255" s="185" t="s">
        <v>1024</v>
      </c>
      <c r="C255" s="195" t="s">
        <v>587</v>
      </c>
      <c r="D255" s="187">
        <v>170</v>
      </c>
      <c r="E255" s="187">
        <v>225</v>
      </c>
      <c r="F255" s="188">
        <v>0.27700000000000002</v>
      </c>
      <c r="G255" s="189">
        <v>3.6101083032490973</v>
      </c>
      <c r="H255" s="190" t="s">
        <v>16</v>
      </c>
      <c r="I255" s="191">
        <v>34700</v>
      </c>
      <c r="J255" s="221">
        <v>0.35000000000000003</v>
      </c>
      <c r="K255" s="172">
        <v>0.5</v>
      </c>
      <c r="L255" s="219" t="s">
        <v>666</v>
      </c>
      <c r="M255" s="220" t="s">
        <v>703</v>
      </c>
      <c r="N255" s="107"/>
    </row>
    <row r="256" spans="1:14" x14ac:dyDescent="0.3">
      <c r="A256" s="105"/>
      <c r="B256" s="185" t="s">
        <v>273</v>
      </c>
      <c r="C256" s="195" t="s">
        <v>587</v>
      </c>
      <c r="D256" s="187">
        <v>170</v>
      </c>
      <c r="E256" s="187">
        <v>225</v>
      </c>
      <c r="F256" s="188">
        <v>0.27700000000000002</v>
      </c>
      <c r="G256" s="189">
        <v>3.6101083032490973</v>
      </c>
      <c r="H256" s="190" t="s">
        <v>16</v>
      </c>
      <c r="I256" s="191">
        <v>34700</v>
      </c>
      <c r="J256" s="221">
        <v>0.35000000000000003</v>
      </c>
      <c r="K256" s="172">
        <v>0.5</v>
      </c>
      <c r="L256" s="219" t="s">
        <v>666</v>
      </c>
      <c r="M256" s="220" t="s">
        <v>703</v>
      </c>
      <c r="N256" s="107"/>
    </row>
    <row r="257" spans="1:14" x14ac:dyDescent="0.3">
      <c r="A257" s="105"/>
      <c r="B257" s="217" t="s">
        <v>621</v>
      </c>
      <c r="C257" s="195" t="s">
        <v>587</v>
      </c>
      <c r="D257" s="187">
        <v>170</v>
      </c>
      <c r="E257" s="187">
        <v>225</v>
      </c>
      <c r="F257" s="169">
        <v>0.218</v>
      </c>
      <c r="G257" s="223">
        <v>4.5871559633027523</v>
      </c>
      <c r="H257" s="222" t="s">
        <v>16</v>
      </c>
      <c r="I257" s="218">
        <v>34700</v>
      </c>
      <c r="J257" s="221">
        <v>0.35000000000000003</v>
      </c>
      <c r="K257" s="172">
        <v>0.5</v>
      </c>
      <c r="L257" s="219" t="s">
        <v>666</v>
      </c>
      <c r="M257" s="220" t="s">
        <v>703</v>
      </c>
      <c r="N257" s="107"/>
    </row>
    <row r="258" spans="1:14" x14ac:dyDescent="0.3">
      <c r="A258" s="105"/>
      <c r="B258" s="217" t="s">
        <v>628</v>
      </c>
      <c r="C258" s="195" t="s">
        <v>587</v>
      </c>
      <c r="D258" s="187">
        <v>170</v>
      </c>
      <c r="E258" s="187">
        <v>225</v>
      </c>
      <c r="F258" s="169">
        <v>0.218</v>
      </c>
      <c r="G258" s="223">
        <v>4.5871559633027523</v>
      </c>
      <c r="H258" s="222" t="s">
        <v>16</v>
      </c>
      <c r="I258" s="218">
        <v>34700</v>
      </c>
      <c r="J258" s="221">
        <v>0.35000000000000003</v>
      </c>
      <c r="K258" s="172">
        <v>0.5</v>
      </c>
      <c r="L258" s="219" t="s">
        <v>666</v>
      </c>
      <c r="M258" s="220" t="s">
        <v>703</v>
      </c>
      <c r="N258" s="107"/>
    </row>
    <row r="259" spans="1:14" x14ac:dyDescent="0.3">
      <c r="A259" s="105"/>
      <c r="B259" s="217" t="s">
        <v>1027</v>
      </c>
      <c r="C259" s="195" t="s">
        <v>587</v>
      </c>
      <c r="D259" s="187">
        <v>170</v>
      </c>
      <c r="E259" s="187">
        <v>225</v>
      </c>
      <c r="F259" s="169">
        <v>0.221</v>
      </c>
      <c r="G259" s="223">
        <v>4.5248868778280542</v>
      </c>
      <c r="H259" s="222" t="s">
        <v>16</v>
      </c>
      <c r="I259" s="218">
        <v>34700</v>
      </c>
      <c r="J259" s="221">
        <v>0.35000000000000003</v>
      </c>
      <c r="K259" s="172">
        <v>0.5</v>
      </c>
      <c r="L259" s="219" t="s">
        <v>666</v>
      </c>
      <c r="M259" s="220" t="s">
        <v>703</v>
      </c>
      <c r="N259" s="107"/>
    </row>
    <row r="260" spans="1:14" x14ac:dyDescent="0.3">
      <c r="A260" s="105"/>
      <c r="B260" s="217" t="s">
        <v>1026</v>
      </c>
      <c r="C260" s="195" t="s">
        <v>587</v>
      </c>
      <c r="D260" s="187">
        <v>170</v>
      </c>
      <c r="E260" s="187">
        <v>225</v>
      </c>
      <c r="F260" s="169">
        <v>0.17499999999999999</v>
      </c>
      <c r="G260" s="223">
        <v>5.7142857142857144</v>
      </c>
      <c r="H260" s="222" t="s">
        <v>16</v>
      </c>
      <c r="I260" s="218">
        <v>34700</v>
      </c>
      <c r="J260" s="221">
        <v>0.35000000000000003</v>
      </c>
      <c r="K260" s="172">
        <v>0.5</v>
      </c>
      <c r="L260" s="219" t="s">
        <v>666</v>
      </c>
      <c r="M260" s="220" t="s">
        <v>703</v>
      </c>
      <c r="N260" s="107"/>
    </row>
    <row r="261" spans="1:14" x14ac:dyDescent="0.3">
      <c r="A261" s="105"/>
      <c r="B261" s="217" t="s">
        <v>632</v>
      </c>
      <c r="C261" s="195" t="s">
        <v>587</v>
      </c>
      <c r="D261" s="187">
        <v>170</v>
      </c>
      <c r="E261" s="187">
        <v>225</v>
      </c>
      <c r="F261" s="169">
        <v>0.184</v>
      </c>
      <c r="G261" s="223">
        <v>5.4347826086956523</v>
      </c>
      <c r="H261" s="222" t="s">
        <v>16</v>
      </c>
      <c r="I261" s="218">
        <v>34700</v>
      </c>
      <c r="J261" s="221">
        <v>0.35000000000000003</v>
      </c>
      <c r="K261" s="172">
        <v>0.5</v>
      </c>
      <c r="L261" s="219" t="s">
        <v>666</v>
      </c>
      <c r="M261" s="220" t="s">
        <v>703</v>
      </c>
      <c r="N261" s="107"/>
    </row>
    <row r="262" spans="1:14" x14ac:dyDescent="0.3">
      <c r="A262" s="105"/>
      <c r="B262" s="217" t="s">
        <v>627</v>
      </c>
      <c r="C262" s="195" t="s">
        <v>587</v>
      </c>
      <c r="D262" s="187">
        <v>170</v>
      </c>
      <c r="E262" s="187">
        <v>225</v>
      </c>
      <c r="F262" s="169" t="s">
        <v>705</v>
      </c>
      <c r="G262" s="223">
        <v>5.8034937032093321</v>
      </c>
      <c r="H262" s="222" t="s">
        <v>16</v>
      </c>
      <c r="I262" s="218">
        <v>34700</v>
      </c>
      <c r="J262" s="221">
        <v>0.35000000000000003</v>
      </c>
      <c r="K262" s="172">
        <v>0.5</v>
      </c>
      <c r="L262" s="219" t="s">
        <v>666</v>
      </c>
      <c r="M262" s="220" t="s">
        <v>703</v>
      </c>
      <c r="N262" s="107"/>
    </row>
    <row r="263" spans="1:14" x14ac:dyDescent="0.3">
      <c r="A263" s="105"/>
      <c r="B263" s="230" t="s">
        <v>274</v>
      </c>
      <c r="C263" s="195" t="s">
        <v>579</v>
      </c>
      <c r="D263" s="187">
        <v>130</v>
      </c>
      <c r="E263" s="187">
        <v>170</v>
      </c>
      <c r="F263" s="234">
        <v>0.25183</v>
      </c>
      <c r="G263" s="236">
        <v>3.9709327721081684</v>
      </c>
      <c r="H263" s="222" t="s">
        <v>16</v>
      </c>
      <c r="I263" s="239">
        <v>34700</v>
      </c>
      <c r="J263" s="228">
        <v>0.35</v>
      </c>
      <c r="K263" s="228">
        <v>0.5</v>
      </c>
      <c r="L263" s="227">
        <v>10</v>
      </c>
      <c r="M263" s="245">
        <v>200</v>
      </c>
      <c r="N263" s="107"/>
    </row>
    <row r="264" spans="1:14" x14ac:dyDescent="0.3">
      <c r="A264" s="105"/>
      <c r="B264" s="185" t="s">
        <v>275</v>
      </c>
      <c r="C264" s="186" t="s">
        <v>579</v>
      </c>
      <c r="D264" s="187">
        <v>130</v>
      </c>
      <c r="E264" s="187">
        <v>170</v>
      </c>
      <c r="F264" s="188">
        <v>0.20460999999999999</v>
      </c>
      <c r="G264" s="189">
        <v>4.8873466594985588</v>
      </c>
      <c r="H264" s="190" t="s">
        <v>16</v>
      </c>
      <c r="I264" s="191">
        <v>34700</v>
      </c>
      <c r="J264" s="228">
        <v>0.35</v>
      </c>
      <c r="K264" s="228">
        <v>0.5</v>
      </c>
      <c r="L264" s="193">
        <v>10</v>
      </c>
      <c r="M264" s="194">
        <v>200</v>
      </c>
      <c r="N264" s="107"/>
    </row>
    <row r="265" spans="1:14" x14ac:dyDescent="0.3">
      <c r="A265" s="105"/>
      <c r="B265" s="185" t="s">
        <v>276</v>
      </c>
      <c r="C265" s="186" t="s">
        <v>579</v>
      </c>
      <c r="D265" s="187">
        <v>130</v>
      </c>
      <c r="E265" s="187">
        <v>170</v>
      </c>
      <c r="F265" s="188">
        <v>0.17230999999999999</v>
      </c>
      <c r="G265" s="189">
        <v>5.8034937032093321</v>
      </c>
      <c r="H265" s="190" t="s">
        <v>16</v>
      </c>
      <c r="I265" s="191">
        <v>34700</v>
      </c>
      <c r="J265" s="228">
        <v>0.35</v>
      </c>
      <c r="K265" s="228">
        <v>0.5</v>
      </c>
      <c r="L265" s="193">
        <v>10</v>
      </c>
      <c r="M265" s="194">
        <v>200</v>
      </c>
      <c r="N265" s="107"/>
    </row>
    <row r="266" spans="1:14" x14ac:dyDescent="0.3">
      <c r="A266" s="105"/>
      <c r="B266" s="185" t="s">
        <v>1028</v>
      </c>
      <c r="C266" s="186" t="s">
        <v>579</v>
      </c>
      <c r="D266" s="187">
        <v>130</v>
      </c>
      <c r="E266" s="187">
        <v>170</v>
      </c>
      <c r="F266" s="188">
        <v>0.32700000000000001</v>
      </c>
      <c r="G266" s="189">
        <v>3.0581039755351682</v>
      </c>
      <c r="H266" s="190" t="s">
        <v>16</v>
      </c>
      <c r="I266" s="240">
        <v>34700</v>
      </c>
      <c r="J266" s="228">
        <v>0.35</v>
      </c>
      <c r="K266" s="228">
        <v>0.5</v>
      </c>
      <c r="L266" s="193">
        <v>10</v>
      </c>
      <c r="M266" s="194">
        <v>200</v>
      </c>
      <c r="N266" s="107"/>
    </row>
    <row r="267" spans="1:14" x14ac:dyDescent="0.3">
      <c r="A267" s="105"/>
      <c r="B267" s="185" t="s">
        <v>277</v>
      </c>
      <c r="C267" s="186" t="s">
        <v>579</v>
      </c>
      <c r="D267" s="187">
        <v>130</v>
      </c>
      <c r="E267" s="187">
        <v>170</v>
      </c>
      <c r="F267" s="188">
        <v>0.21825</v>
      </c>
      <c r="G267" s="189">
        <v>4.5819014891179837</v>
      </c>
      <c r="H267" s="190" t="s">
        <v>16</v>
      </c>
      <c r="I267" s="218">
        <v>34700</v>
      </c>
      <c r="J267" s="228">
        <v>0.35</v>
      </c>
      <c r="K267" s="228">
        <v>0.5</v>
      </c>
      <c r="L267" s="193">
        <v>10</v>
      </c>
      <c r="M267" s="194">
        <v>200</v>
      </c>
      <c r="N267" s="107"/>
    </row>
    <row r="268" spans="1:14" x14ac:dyDescent="0.3">
      <c r="A268" s="105"/>
      <c r="B268" s="185" t="s">
        <v>278</v>
      </c>
      <c r="C268" s="186" t="s">
        <v>579</v>
      </c>
      <c r="D268" s="187">
        <v>130</v>
      </c>
      <c r="E268" s="187">
        <v>170</v>
      </c>
      <c r="F268" s="188">
        <v>0.27282000000000001</v>
      </c>
      <c r="G268" s="189">
        <v>3.6654204237226007</v>
      </c>
      <c r="H268" s="190" t="s">
        <v>16</v>
      </c>
      <c r="I268" s="239">
        <v>34700</v>
      </c>
      <c r="J268" s="192">
        <v>0.35</v>
      </c>
      <c r="K268" s="192">
        <v>0.5</v>
      </c>
      <c r="L268" s="193">
        <v>10</v>
      </c>
      <c r="M268" s="194">
        <v>200</v>
      </c>
      <c r="N268" s="107"/>
    </row>
    <row r="269" spans="1:14" x14ac:dyDescent="0.3">
      <c r="A269" s="105"/>
      <c r="B269" s="185" t="s">
        <v>279</v>
      </c>
      <c r="C269" s="186" t="s">
        <v>579</v>
      </c>
      <c r="D269" s="187">
        <v>130</v>
      </c>
      <c r="E269" s="187">
        <v>170</v>
      </c>
      <c r="F269" s="188">
        <v>0.25778000000000001</v>
      </c>
      <c r="G269" s="189">
        <v>3.8792769027853207</v>
      </c>
      <c r="H269" s="190" t="s">
        <v>16</v>
      </c>
      <c r="I269" s="240">
        <v>34700</v>
      </c>
      <c r="J269" s="192">
        <v>0.35</v>
      </c>
      <c r="K269" s="192">
        <v>0.5</v>
      </c>
      <c r="L269" s="193">
        <v>10</v>
      </c>
      <c r="M269" s="194">
        <v>200</v>
      </c>
      <c r="N269" s="107"/>
    </row>
    <row r="270" spans="1:14" x14ac:dyDescent="0.3">
      <c r="A270" s="105"/>
      <c r="B270" s="185" t="s">
        <v>280</v>
      </c>
      <c r="C270" s="186" t="s">
        <v>579</v>
      </c>
      <c r="D270" s="187">
        <v>130</v>
      </c>
      <c r="E270" s="187">
        <v>170</v>
      </c>
      <c r="F270" s="188">
        <v>0.17230999999999999</v>
      </c>
      <c r="G270" s="189">
        <v>5.8034937032093321</v>
      </c>
      <c r="H270" s="190" t="s">
        <v>16</v>
      </c>
      <c r="I270" s="218">
        <v>34700</v>
      </c>
      <c r="J270" s="192">
        <v>0.35</v>
      </c>
      <c r="K270" s="192">
        <v>0.5</v>
      </c>
      <c r="L270" s="193">
        <v>10</v>
      </c>
      <c r="M270" s="194">
        <v>200</v>
      </c>
      <c r="N270" s="107"/>
    </row>
    <row r="271" spans="1:14" x14ac:dyDescent="0.3">
      <c r="A271" s="105"/>
      <c r="B271" s="185" t="s">
        <v>281</v>
      </c>
      <c r="C271" s="186" t="s">
        <v>579</v>
      </c>
      <c r="D271" s="187">
        <v>130</v>
      </c>
      <c r="E271" s="187">
        <v>170</v>
      </c>
      <c r="F271" s="188">
        <v>0.26190000000000002</v>
      </c>
      <c r="G271" s="189">
        <v>3.8182512409316529</v>
      </c>
      <c r="H271" s="190" t="s">
        <v>16</v>
      </c>
      <c r="I271" s="218">
        <v>34700</v>
      </c>
      <c r="J271" s="192">
        <v>0.35</v>
      </c>
      <c r="K271" s="192">
        <v>0.5</v>
      </c>
      <c r="L271" s="193">
        <v>10</v>
      </c>
      <c r="M271" s="194">
        <v>200</v>
      </c>
      <c r="N271" s="107"/>
    </row>
    <row r="272" spans="1:14" x14ac:dyDescent="0.3">
      <c r="A272" s="105"/>
      <c r="B272" s="185" t="s">
        <v>282</v>
      </c>
      <c r="C272" s="186" t="s">
        <v>579</v>
      </c>
      <c r="D272" s="187">
        <v>130</v>
      </c>
      <c r="E272" s="187">
        <v>170</v>
      </c>
      <c r="F272" s="188">
        <v>0.2072</v>
      </c>
      <c r="G272" s="189">
        <v>4.8262548262548259</v>
      </c>
      <c r="H272" s="190" t="s">
        <v>16</v>
      </c>
      <c r="I272" s="218">
        <v>34700</v>
      </c>
      <c r="J272" s="192">
        <v>0.35</v>
      </c>
      <c r="K272" s="192">
        <v>0.5</v>
      </c>
      <c r="L272" s="193">
        <v>10</v>
      </c>
      <c r="M272" s="194">
        <v>200</v>
      </c>
      <c r="N272" s="107"/>
    </row>
    <row r="273" spans="1:14" x14ac:dyDescent="0.3">
      <c r="A273" s="105"/>
      <c r="B273" s="185" t="s">
        <v>283</v>
      </c>
      <c r="C273" s="186" t="s">
        <v>579</v>
      </c>
      <c r="D273" s="187">
        <v>130</v>
      </c>
      <c r="E273" s="187">
        <v>170</v>
      </c>
      <c r="F273" s="188">
        <v>0.21825</v>
      </c>
      <c r="G273" s="189">
        <v>4.5819014891179837</v>
      </c>
      <c r="H273" s="190" t="s">
        <v>16</v>
      </c>
      <c r="I273" s="218">
        <v>34700</v>
      </c>
      <c r="J273" s="192">
        <v>0.35</v>
      </c>
      <c r="K273" s="192">
        <v>0.5</v>
      </c>
      <c r="L273" s="193">
        <v>10</v>
      </c>
      <c r="M273" s="194">
        <v>200</v>
      </c>
      <c r="N273" s="107"/>
    </row>
    <row r="274" spans="1:14" x14ac:dyDescent="0.3">
      <c r="A274" s="105"/>
      <c r="B274" s="185" t="s">
        <v>284</v>
      </c>
      <c r="C274" s="186" t="s">
        <v>587</v>
      </c>
      <c r="D274" s="187">
        <v>170</v>
      </c>
      <c r="E274" s="187">
        <v>225</v>
      </c>
      <c r="F274" s="188">
        <v>0.17230999999999999</v>
      </c>
      <c r="G274" s="189">
        <v>5.8034937032093321</v>
      </c>
      <c r="H274" s="190" t="s">
        <v>16</v>
      </c>
      <c r="I274" s="239">
        <v>34700</v>
      </c>
      <c r="J274" s="192">
        <v>0.35</v>
      </c>
      <c r="K274" s="192">
        <v>0.5</v>
      </c>
      <c r="L274" s="193">
        <v>10</v>
      </c>
      <c r="M274" s="194">
        <v>200</v>
      </c>
      <c r="N274" s="107"/>
    </row>
    <row r="275" spans="1:14" x14ac:dyDescent="0.3">
      <c r="A275" s="105"/>
      <c r="B275" s="92" t="s">
        <v>285</v>
      </c>
      <c r="C275" s="91" t="s">
        <v>587</v>
      </c>
      <c r="D275" s="130">
        <v>170</v>
      </c>
      <c r="E275" s="130">
        <v>225</v>
      </c>
      <c r="F275" s="131">
        <v>0.12939999999999999</v>
      </c>
      <c r="G275" s="129">
        <v>7.7279752704791349</v>
      </c>
      <c r="H275" s="93" t="s">
        <v>16</v>
      </c>
      <c r="I275" s="132">
        <v>34700</v>
      </c>
      <c r="J275" s="133">
        <v>0.35</v>
      </c>
      <c r="K275" s="133">
        <v>0.5</v>
      </c>
      <c r="L275" s="134">
        <v>10</v>
      </c>
      <c r="M275" s="135">
        <v>200</v>
      </c>
      <c r="N275" s="107"/>
    </row>
    <row r="276" spans="1:14" x14ac:dyDescent="0.3">
      <c r="A276" s="105"/>
      <c r="B276" s="92" t="s">
        <v>527</v>
      </c>
      <c r="C276" s="91" t="s">
        <v>588</v>
      </c>
      <c r="D276" s="130">
        <v>30</v>
      </c>
      <c r="E276" s="130">
        <v>75</v>
      </c>
      <c r="F276" s="131">
        <v>0.22900000000000001</v>
      </c>
      <c r="G276" s="129">
        <v>4.3668122270742353</v>
      </c>
      <c r="H276" s="93" t="s">
        <v>16</v>
      </c>
      <c r="I276" s="132">
        <v>28551</v>
      </c>
      <c r="J276" s="133">
        <v>0.15</v>
      </c>
      <c r="K276" s="133">
        <v>1</v>
      </c>
      <c r="L276" s="134">
        <v>8</v>
      </c>
      <c r="M276" s="135">
        <v>200</v>
      </c>
      <c r="N276" s="107"/>
    </row>
    <row r="277" spans="1:14" x14ac:dyDescent="0.3">
      <c r="A277" s="105"/>
      <c r="B277" s="92" t="s">
        <v>528</v>
      </c>
      <c r="C277" s="91" t="s">
        <v>588</v>
      </c>
      <c r="D277" s="130">
        <v>30</v>
      </c>
      <c r="E277" s="130">
        <v>75</v>
      </c>
      <c r="F277" s="131">
        <v>0.34</v>
      </c>
      <c r="G277" s="129">
        <v>2.9411764705882351</v>
      </c>
      <c r="H277" s="93" t="s">
        <v>16</v>
      </c>
      <c r="I277" s="132">
        <v>7943</v>
      </c>
      <c r="J277" s="133">
        <v>0.1</v>
      </c>
      <c r="K277" s="133">
        <v>1.75</v>
      </c>
      <c r="L277" s="134">
        <v>10</v>
      </c>
      <c r="M277" s="135">
        <v>150</v>
      </c>
      <c r="N277" s="107"/>
    </row>
    <row r="278" spans="1:14" x14ac:dyDescent="0.3">
      <c r="A278" s="105"/>
      <c r="B278" s="231" t="s">
        <v>286</v>
      </c>
      <c r="C278" s="195" t="s">
        <v>589</v>
      </c>
      <c r="D278" s="187">
        <v>105</v>
      </c>
      <c r="E278" s="187">
        <v>150</v>
      </c>
      <c r="F278" s="178" t="s">
        <v>796</v>
      </c>
      <c r="G278" s="238">
        <v>4.7272383473574733</v>
      </c>
      <c r="H278" s="190" t="s">
        <v>16</v>
      </c>
      <c r="I278" s="240">
        <v>40400</v>
      </c>
      <c r="J278" s="242">
        <v>0.45</v>
      </c>
      <c r="K278" s="165">
        <v>0.45</v>
      </c>
      <c r="L278" s="179" t="s">
        <v>676</v>
      </c>
      <c r="M278" s="180" t="s">
        <v>685</v>
      </c>
      <c r="N278" s="107"/>
    </row>
    <row r="279" spans="1:14" x14ac:dyDescent="0.3">
      <c r="A279" s="105"/>
      <c r="B279" s="231" t="s">
        <v>287</v>
      </c>
      <c r="C279" s="195" t="s">
        <v>589</v>
      </c>
      <c r="D279" s="187">
        <v>105</v>
      </c>
      <c r="E279" s="187">
        <v>150</v>
      </c>
      <c r="F279" s="178" t="s">
        <v>804</v>
      </c>
      <c r="G279" s="238">
        <v>5.6727932834127524</v>
      </c>
      <c r="H279" s="190" t="s">
        <v>16</v>
      </c>
      <c r="I279" s="240">
        <v>47500</v>
      </c>
      <c r="J279" s="242">
        <v>0.45</v>
      </c>
      <c r="K279" s="165">
        <v>0.45</v>
      </c>
      <c r="L279" s="179" t="s">
        <v>676</v>
      </c>
      <c r="M279" s="180" t="s">
        <v>685</v>
      </c>
      <c r="N279" s="107"/>
    </row>
    <row r="280" spans="1:14" x14ac:dyDescent="0.3">
      <c r="A280" s="105"/>
      <c r="B280" s="217" t="s">
        <v>288</v>
      </c>
      <c r="C280" s="195" t="s">
        <v>579</v>
      </c>
      <c r="D280" s="187">
        <v>130</v>
      </c>
      <c r="E280" s="187">
        <v>170</v>
      </c>
      <c r="F280" s="169" t="s">
        <v>794</v>
      </c>
      <c r="G280" s="223">
        <v>7.0906899241296184</v>
      </c>
      <c r="H280" s="222" t="s">
        <v>16</v>
      </c>
      <c r="I280" s="218">
        <v>54600</v>
      </c>
      <c r="J280" s="221">
        <v>0.45</v>
      </c>
      <c r="K280" s="172">
        <v>0.45</v>
      </c>
      <c r="L280" s="219" t="s">
        <v>676</v>
      </c>
      <c r="M280" s="220" t="s">
        <v>685</v>
      </c>
      <c r="N280" s="107"/>
    </row>
    <row r="281" spans="1:14" x14ac:dyDescent="0.3">
      <c r="A281" s="105"/>
      <c r="B281" s="217" t="s">
        <v>289</v>
      </c>
      <c r="C281" s="195" t="s">
        <v>586</v>
      </c>
      <c r="D281" s="187">
        <v>150</v>
      </c>
      <c r="E281" s="187">
        <v>190</v>
      </c>
      <c r="F281" s="169" t="s">
        <v>805</v>
      </c>
      <c r="G281" s="223">
        <v>9.4544766947149466</v>
      </c>
      <c r="H281" s="222" t="s">
        <v>16</v>
      </c>
      <c r="I281" s="218">
        <v>71600</v>
      </c>
      <c r="J281" s="221">
        <v>0.45</v>
      </c>
      <c r="K281" s="172">
        <v>0.45</v>
      </c>
      <c r="L281" s="219" t="s">
        <v>676</v>
      </c>
      <c r="M281" s="220" t="s">
        <v>685</v>
      </c>
      <c r="N281" s="107"/>
    </row>
    <row r="282" spans="1:14" x14ac:dyDescent="0.3">
      <c r="A282" s="105"/>
      <c r="B282" s="217" t="s">
        <v>290</v>
      </c>
      <c r="C282" s="186" t="s">
        <v>587</v>
      </c>
      <c r="D282" s="187">
        <v>170</v>
      </c>
      <c r="E282" s="187">
        <v>225</v>
      </c>
      <c r="F282" s="169" t="s">
        <v>806</v>
      </c>
      <c r="G282" s="223">
        <v>11.345586566825505</v>
      </c>
      <c r="H282" s="222" t="s">
        <v>16</v>
      </c>
      <c r="I282" s="218">
        <v>81000</v>
      </c>
      <c r="J282" s="221">
        <v>0.45</v>
      </c>
      <c r="K282" s="172">
        <v>0.45</v>
      </c>
      <c r="L282" s="219" t="s">
        <v>676</v>
      </c>
      <c r="M282" s="220" t="s">
        <v>685</v>
      </c>
      <c r="N282" s="107"/>
    </row>
    <row r="283" spans="1:14" x14ac:dyDescent="0.3">
      <c r="A283" s="105"/>
      <c r="B283" s="217" t="s">
        <v>291</v>
      </c>
      <c r="C283" s="195" t="s">
        <v>581</v>
      </c>
      <c r="D283" s="187">
        <v>190</v>
      </c>
      <c r="E283" s="187">
        <v>300</v>
      </c>
      <c r="F283" s="169" t="s">
        <v>807</v>
      </c>
      <c r="G283" s="223">
        <v>14.18238547723727</v>
      </c>
      <c r="H283" s="222" t="s">
        <v>16</v>
      </c>
      <c r="I283" s="218">
        <v>94300</v>
      </c>
      <c r="J283" s="221">
        <v>0.45</v>
      </c>
      <c r="K283" s="172">
        <v>0.45</v>
      </c>
      <c r="L283" s="219" t="s">
        <v>676</v>
      </c>
      <c r="M283" s="220" t="s">
        <v>685</v>
      </c>
      <c r="N283" s="107"/>
    </row>
    <row r="284" spans="1:14" x14ac:dyDescent="0.3">
      <c r="A284" s="105"/>
      <c r="B284" s="217" t="s">
        <v>292</v>
      </c>
      <c r="C284" s="195" t="s">
        <v>589</v>
      </c>
      <c r="D284" s="187">
        <v>105</v>
      </c>
      <c r="E284" s="187">
        <v>150</v>
      </c>
      <c r="F284" s="169" t="s">
        <v>808</v>
      </c>
      <c r="G284" s="223">
        <v>4.242501378812948</v>
      </c>
      <c r="H284" s="222" t="s">
        <v>16</v>
      </c>
      <c r="I284" s="218">
        <v>35100</v>
      </c>
      <c r="J284" s="221">
        <v>0.45</v>
      </c>
      <c r="K284" s="172">
        <v>0.45</v>
      </c>
      <c r="L284" s="219" t="s">
        <v>676</v>
      </c>
      <c r="M284" s="220" t="s">
        <v>685</v>
      </c>
      <c r="N284" s="107"/>
    </row>
    <row r="285" spans="1:14" x14ac:dyDescent="0.3">
      <c r="A285" s="105"/>
      <c r="B285" s="231" t="s">
        <v>293</v>
      </c>
      <c r="C285" s="195" t="s">
        <v>589</v>
      </c>
      <c r="D285" s="187">
        <v>105</v>
      </c>
      <c r="E285" s="187">
        <v>150</v>
      </c>
      <c r="F285" s="178" t="s">
        <v>809</v>
      </c>
      <c r="G285" s="238">
        <v>6.1091086810434359</v>
      </c>
      <c r="H285" s="190" t="s">
        <v>16</v>
      </c>
      <c r="I285" s="240">
        <v>42200</v>
      </c>
      <c r="J285" s="242">
        <v>0.45</v>
      </c>
      <c r="K285" s="165">
        <v>0.45</v>
      </c>
      <c r="L285" s="179" t="s">
        <v>676</v>
      </c>
      <c r="M285" s="180" t="s">
        <v>685</v>
      </c>
      <c r="N285" s="107"/>
    </row>
    <row r="286" spans="1:14" x14ac:dyDescent="0.3">
      <c r="A286" s="105"/>
      <c r="B286" s="217" t="s">
        <v>294</v>
      </c>
      <c r="C286" s="195" t="s">
        <v>579</v>
      </c>
      <c r="D286" s="187">
        <v>130</v>
      </c>
      <c r="E286" s="187">
        <v>170</v>
      </c>
      <c r="F286" s="169" t="s">
        <v>752</v>
      </c>
      <c r="G286" s="223">
        <v>7.6365024818633058</v>
      </c>
      <c r="H286" s="222" t="s">
        <v>16</v>
      </c>
      <c r="I286" s="218">
        <v>49200</v>
      </c>
      <c r="J286" s="221">
        <v>0.45</v>
      </c>
      <c r="K286" s="172">
        <v>0.45</v>
      </c>
      <c r="L286" s="219" t="s">
        <v>676</v>
      </c>
      <c r="M286" s="220" t="s">
        <v>685</v>
      </c>
      <c r="N286" s="107"/>
    </row>
    <row r="287" spans="1:14" x14ac:dyDescent="0.3">
      <c r="A287" s="105"/>
      <c r="B287" s="217" t="s">
        <v>295</v>
      </c>
      <c r="C287" s="195" t="s">
        <v>586</v>
      </c>
      <c r="D287" s="187">
        <v>150</v>
      </c>
      <c r="E287" s="187">
        <v>190</v>
      </c>
      <c r="F287" s="169" t="s">
        <v>740</v>
      </c>
      <c r="G287" s="223">
        <v>10.182262498727217</v>
      </c>
      <c r="H287" s="222" t="s">
        <v>16</v>
      </c>
      <c r="I287" s="218">
        <v>66300</v>
      </c>
      <c r="J287" s="221">
        <v>0.45</v>
      </c>
      <c r="K287" s="172">
        <v>0.45</v>
      </c>
      <c r="L287" s="219" t="s">
        <v>676</v>
      </c>
      <c r="M287" s="220" t="s">
        <v>685</v>
      </c>
      <c r="N287" s="107"/>
    </row>
    <row r="288" spans="1:14" x14ac:dyDescent="0.3">
      <c r="A288" s="105"/>
      <c r="B288" s="217" t="s">
        <v>296</v>
      </c>
      <c r="C288" s="186" t="s">
        <v>587</v>
      </c>
      <c r="D288" s="187">
        <v>170</v>
      </c>
      <c r="E288" s="187">
        <v>225</v>
      </c>
      <c r="F288" s="169" t="s">
        <v>741</v>
      </c>
      <c r="G288" s="223">
        <v>12.217470983506413</v>
      </c>
      <c r="H288" s="222" t="s">
        <v>16</v>
      </c>
      <c r="I288" s="218">
        <v>75600</v>
      </c>
      <c r="J288" s="221">
        <v>0.45</v>
      </c>
      <c r="K288" s="172">
        <v>0.45</v>
      </c>
      <c r="L288" s="219" t="s">
        <v>676</v>
      </c>
      <c r="M288" s="220" t="s">
        <v>685</v>
      </c>
      <c r="N288" s="107"/>
    </row>
    <row r="289" spans="1:14" x14ac:dyDescent="0.3">
      <c r="A289" s="105"/>
      <c r="B289" s="217" t="s">
        <v>297</v>
      </c>
      <c r="C289" s="195" t="s">
        <v>581</v>
      </c>
      <c r="D289" s="187">
        <v>190</v>
      </c>
      <c r="E289" s="187">
        <v>300</v>
      </c>
      <c r="F289" s="169" t="s">
        <v>738</v>
      </c>
      <c r="G289" s="223">
        <v>15.271838729383019</v>
      </c>
      <c r="H289" s="222" t="s">
        <v>16</v>
      </c>
      <c r="I289" s="218">
        <v>89000</v>
      </c>
      <c r="J289" s="221">
        <v>0.45</v>
      </c>
      <c r="K289" s="172">
        <v>0.45</v>
      </c>
      <c r="L289" s="219" t="s">
        <v>676</v>
      </c>
      <c r="M289" s="220" t="s">
        <v>685</v>
      </c>
      <c r="N289" s="107"/>
    </row>
    <row r="290" spans="1:14" x14ac:dyDescent="0.3">
      <c r="A290" s="105"/>
      <c r="B290" s="217" t="s">
        <v>298</v>
      </c>
      <c r="C290" s="195" t="s">
        <v>587</v>
      </c>
      <c r="D290" s="187">
        <v>170</v>
      </c>
      <c r="E290" s="187">
        <v>225</v>
      </c>
      <c r="F290" s="169" t="s">
        <v>805</v>
      </c>
      <c r="G290" s="223">
        <v>9.4544766947149466</v>
      </c>
      <c r="H290" s="222" t="s">
        <v>16</v>
      </c>
      <c r="I290" s="218">
        <v>72100</v>
      </c>
      <c r="J290" s="221">
        <v>0.45</v>
      </c>
      <c r="K290" s="172">
        <v>0.45</v>
      </c>
      <c r="L290" s="219" t="s">
        <v>676</v>
      </c>
      <c r="M290" s="220" t="s">
        <v>685</v>
      </c>
      <c r="N290" s="107"/>
    </row>
    <row r="291" spans="1:14" x14ac:dyDescent="0.3">
      <c r="A291" s="105"/>
      <c r="B291" s="217" t="s">
        <v>299</v>
      </c>
      <c r="C291" s="195" t="s">
        <v>587</v>
      </c>
      <c r="D291" s="187">
        <v>170</v>
      </c>
      <c r="E291" s="187">
        <v>225</v>
      </c>
      <c r="F291" s="169" t="s">
        <v>807</v>
      </c>
      <c r="G291" s="223">
        <v>14.18238547723727</v>
      </c>
      <c r="H291" s="222" t="s">
        <v>16</v>
      </c>
      <c r="I291" s="218">
        <v>77500</v>
      </c>
      <c r="J291" s="221">
        <v>0.45</v>
      </c>
      <c r="K291" s="172">
        <v>0.45</v>
      </c>
      <c r="L291" s="219" t="s">
        <v>676</v>
      </c>
      <c r="M291" s="220" t="s">
        <v>685</v>
      </c>
      <c r="N291" s="107"/>
    </row>
    <row r="292" spans="1:14" x14ac:dyDescent="0.3">
      <c r="A292" s="105"/>
      <c r="B292" s="217" t="s">
        <v>300</v>
      </c>
      <c r="C292" s="195" t="s">
        <v>587</v>
      </c>
      <c r="D292" s="187">
        <v>170</v>
      </c>
      <c r="E292" s="187">
        <v>225</v>
      </c>
      <c r="F292" s="169" t="s">
        <v>810</v>
      </c>
      <c r="G292" s="223">
        <v>17.962996227770795</v>
      </c>
      <c r="H292" s="222" t="s">
        <v>16</v>
      </c>
      <c r="I292" s="218">
        <v>88200</v>
      </c>
      <c r="J292" s="221">
        <v>0.45</v>
      </c>
      <c r="K292" s="172">
        <v>0.45</v>
      </c>
      <c r="L292" s="219" t="s">
        <v>676</v>
      </c>
      <c r="M292" s="220" t="s">
        <v>685</v>
      </c>
      <c r="N292" s="107"/>
    </row>
    <row r="293" spans="1:14" x14ac:dyDescent="0.3">
      <c r="A293" s="105"/>
      <c r="B293" s="217" t="s">
        <v>301</v>
      </c>
      <c r="C293" s="195" t="s">
        <v>587</v>
      </c>
      <c r="D293" s="187">
        <v>170</v>
      </c>
      <c r="E293" s="187">
        <v>225</v>
      </c>
      <c r="F293" s="169" t="s">
        <v>811</v>
      </c>
      <c r="G293" s="223">
        <v>18.910741301059002</v>
      </c>
      <c r="H293" s="222" t="s">
        <v>16</v>
      </c>
      <c r="I293" s="218">
        <v>114000</v>
      </c>
      <c r="J293" s="221">
        <v>0.45</v>
      </c>
      <c r="K293" s="172">
        <v>0.45</v>
      </c>
      <c r="L293" s="219" t="s">
        <v>676</v>
      </c>
      <c r="M293" s="220" t="s">
        <v>685</v>
      </c>
      <c r="N293" s="107"/>
    </row>
    <row r="294" spans="1:14" x14ac:dyDescent="0.3">
      <c r="A294" s="105"/>
      <c r="B294" s="217" t="s">
        <v>302</v>
      </c>
      <c r="C294" s="195" t="s">
        <v>587</v>
      </c>
      <c r="D294" s="187">
        <v>170</v>
      </c>
      <c r="E294" s="187">
        <v>225</v>
      </c>
      <c r="F294" s="169" t="s">
        <v>812</v>
      </c>
      <c r="G294" s="223">
        <v>13.614703880190605</v>
      </c>
      <c r="H294" s="222" t="s">
        <v>16</v>
      </c>
      <c r="I294" s="218">
        <v>150000</v>
      </c>
      <c r="J294" s="221">
        <v>0.45</v>
      </c>
      <c r="K294" s="172">
        <v>0.45</v>
      </c>
      <c r="L294" s="219" t="s">
        <v>676</v>
      </c>
      <c r="M294" s="220" t="s">
        <v>685</v>
      </c>
      <c r="N294" s="107"/>
    </row>
    <row r="295" spans="1:14" x14ac:dyDescent="0.3">
      <c r="A295" s="105"/>
      <c r="B295" s="217" t="s">
        <v>303</v>
      </c>
      <c r="C295" s="195" t="s">
        <v>581</v>
      </c>
      <c r="D295" s="187">
        <v>190</v>
      </c>
      <c r="E295" s="187">
        <v>300</v>
      </c>
      <c r="F295" s="169" t="s">
        <v>807</v>
      </c>
      <c r="G295" s="223">
        <v>14.18238547723727</v>
      </c>
      <c r="H295" s="222" t="s">
        <v>16</v>
      </c>
      <c r="I295" s="218">
        <v>153000</v>
      </c>
      <c r="J295" s="221">
        <v>0.45</v>
      </c>
      <c r="K295" s="172">
        <v>0.45</v>
      </c>
      <c r="L295" s="219" t="s">
        <v>676</v>
      </c>
      <c r="M295" s="220" t="s">
        <v>685</v>
      </c>
      <c r="N295" s="107"/>
    </row>
    <row r="296" spans="1:14" x14ac:dyDescent="0.3">
      <c r="A296" s="105"/>
      <c r="B296" s="217" t="s">
        <v>304</v>
      </c>
      <c r="C296" s="195" t="s">
        <v>581</v>
      </c>
      <c r="D296" s="187">
        <v>190</v>
      </c>
      <c r="E296" s="187">
        <v>300</v>
      </c>
      <c r="F296" s="169" t="s">
        <v>811</v>
      </c>
      <c r="G296" s="223">
        <v>18.910741301059002</v>
      </c>
      <c r="H296" s="222" t="s">
        <v>16</v>
      </c>
      <c r="I296" s="218">
        <v>162000</v>
      </c>
      <c r="J296" s="221">
        <v>0.45</v>
      </c>
      <c r="K296" s="172">
        <v>0.45</v>
      </c>
      <c r="L296" s="219" t="s">
        <v>676</v>
      </c>
      <c r="M296" s="220" t="s">
        <v>685</v>
      </c>
      <c r="N296" s="107"/>
    </row>
    <row r="297" spans="1:14" x14ac:dyDescent="0.3">
      <c r="A297" s="105"/>
      <c r="B297" s="217" t="s">
        <v>305</v>
      </c>
      <c r="C297" s="195" t="s">
        <v>581</v>
      </c>
      <c r="D297" s="187">
        <v>190</v>
      </c>
      <c r="E297" s="187">
        <v>300</v>
      </c>
      <c r="F297" s="169" t="s">
        <v>813</v>
      </c>
      <c r="G297" s="223">
        <v>28.360748723766307</v>
      </c>
      <c r="H297" s="222" t="s">
        <v>16</v>
      </c>
      <c r="I297" s="218">
        <v>188000</v>
      </c>
      <c r="J297" s="221">
        <v>0.45</v>
      </c>
      <c r="K297" s="172">
        <v>0.45</v>
      </c>
      <c r="L297" s="219" t="s">
        <v>676</v>
      </c>
      <c r="M297" s="220" t="s">
        <v>685</v>
      </c>
      <c r="N297" s="107"/>
    </row>
    <row r="298" spans="1:14" x14ac:dyDescent="0.3">
      <c r="A298" s="105"/>
      <c r="B298" s="217" t="s">
        <v>306</v>
      </c>
      <c r="C298" s="195" t="s">
        <v>581</v>
      </c>
      <c r="D298" s="187">
        <v>190</v>
      </c>
      <c r="E298" s="187">
        <v>300</v>
      </c>
      <c r="F298" s="169" t="s">
        <v>814</v>
      </c>
      <c r="G298" s="223">
        <v>18.294914013904133</v>
      </c>
      <c r="H298" s="222" t="s">
        <v>16</v>
      </c>
      <c r="I298" s="218">
        <v>181000</v>
      </c>
      <c r="J298" s="221">
        <v>0.45</v>
      </c>
      <c r="K298" s="172">
        <v>0.45</v>
      </c>
      <c r="L298" s="219" t="s">
        <v>676</v>
      </c>
      <c r="M298" s="220" t="s">
        <v>685</v>
      </c>
      <c r="N298" s="107"/>
    </row>
    <row r="299" spans="1:14" x14ac:dyDescent="0.3">
      <c r="A299" s="105"/>
      <c r="B299" s="217" t="s">
        <v>307</v>
      </c>
      <c r="C299" s="195" t="s">
        <v>581</v>
      </c>
      <c r="D299" s="187">
        <v>190</v>
      </c>
      <c r="E299" s="187">
        <v>300</v>
      </c>
      <c r="F299" s="169" t="s">
        <v>811</v>
      </c>
      <c r="G299" s="223">
        <v>18.910741301059002</v>
      </c>
      <c r="H299" s="222" t="s">
        <v>16</v>
      </c>
      <c r="I299" s="218">
        <v>197000</v>
      </c>
      <c r="J299" s="221">
        <v>0.45</v>
      </c>
      <c r="K299" s="172">
        <v>0.45</v>
      </c>
      <c r="L299" s="219" t="s">
        <v>676</v>
      </c>
      <c r="M299" s="220" t="s">
        <v>685</v>
      </c>
      <c r="N299" s="107"/>
    </row>
    <row r="300" spans="1:14" x14ac:dyDescent="0.3">
      <c r="A300" s="105"/>
      <c r="B300" s="217" t="s">
        <v>308</v>
      </c>
      <c r="C300" s="195" t="s">
        <v>586</v>
      </c>
      <c r="D300" s="187">
        <v>150</v>
      </c>
      <c r="E300" s="187">
        <v>190</v>
      </c>
      <c r="F300" s="169" t="s">
        <v>815</v>
      </c>
      <c r="G300" s="223">
        <v>11.96029183112068</v>
      </c>
      <c r="H300" s="222" t="s">
        <v>16</v>
      </c>
      <c r="I300" s="218">
        <v>56700</v>
      </c>
      <c r="J300" s="221">
        <v>0.45</v>
      </c>
      <c r="K300" s="172">
        <v>0.45</v>
      </c>
      <c r="L300" s="219" t="s">
        <v>676</v>
      </c>
      <c r="M300" s="220" t="s">
        <v>685</v>
      </c>
      <c r="N300" s="107"/>
    </row>
    <row r="301" spans="1:14" x14ac:dyDescent="0.3">
      <c r="A301" s="105"/>
      <c r="B301" s="217" t="s">
        <v>309</v>
      </c>
      <c r="C301" s="195" t="s">
        <v>586</v>
      </c>
      <c r="D301" s="187">
        <v>150</v>
      </c>
      <c r="E301" s="187">
        <v>190</v>
      </c>
      <c r="F301" s="169" t="s">
        <v>810</v>
      </c>
      <c r="G301" s="223">
        <v>17.962996227770795</v>
      </c>
      <c r="H301" s="222" t="s">
        <v>16</v>
      </c>
      <c r="I301" s="218">
        <v>88200</v>
      </c>
      <c r="J301" s="221">
        <v>0.45</v>
      </c>
      <c r="K301" s="172">
        <v>0.45</v>
      </c>
      <c r="L301" s="219" t="s">
        <v>676</v>
      </c>
      <c r="M301" s="220" t="s">
        <v>685</v>
      </c>
      <c r="N301" s="107"/>
    </row>
    <row r="302" spans="1:14" x14ac:dyDescent="0.3">
      <c r="A302" s="105"/>
      <c r="B302" s="231" t="s">
        <v>310</v>
      </c>
      <c r="C302" s="195" t="s">
        <v>587</v>
      </c>
      <c r="D302" s="187">
        <v>170</v>
      </c>
      <c r="E302" s="187">
        <v>225</v>
      </c>
      <c r="F302" s="178" t="s">
        <v>774</v>
      </c>
      <c r="G302" s="238">
        <v>11.81753722524226</v>
      </c>
      <c r="H302" s="190" t="s">
        <v>16</v>
      </c>
      <c r="I302" s="240">
        <v>51900</v>
      </c>
      <c r="J302" s="242">
        <v>0.45</v>
      </c>
      <c r="K302" s="165">
        <v>0.45</v>
      </c>
      <c r="L302" s="179" t="s">
        <v>676</v>
      </c>
      <c r="M302" s="180" t="s">
        <v>685</v>
      </c>
      <c r="N302" s="107"/>
    </row>
    <row r="303" spans="1:14" x14ac:dyDescent="0.3">
      <c r="A303" s="105"/>
      <c r="B303" s="217" t="s">
        <v>311</v>
      </c>
      <c r="C303" s="195" t="s">
        <v>586</v>
      </c>
      <c r="D303" s="187">
        <v>150</v>
      </c>
      <c r="E303" s="187">
        <v>190</v>
      </c>
      <c r="F303" s="169" t="s">
        <v>816</v>
      </c>
      <c r="G303" s="223">
        <v>6.9492703266157054</v>
      </c>
      <c r="H303" s="222" t="s">
        <v>16</v>
      </c>
      <c r="I303" s="218">
        <v>56000</v>
      </c>
      <c r="J303" s="221">
        <v>0.45</v>
      </c>
      <c r="K303" s="172">
        <v>0.45</v>
      </c>
      <c r="L303" s="219" t="s">
        <v>676</v>
      </c>
      <c r="M303" s="220" t="s">
        <v>685</v>
      </c>
      <c r="N303" s="107"/>
    </row>
    <row r="304" spans="1:14" x14ac:dyDescent="0.3">
      <c r="A304" s="105"/>
      <c r="B304" s="217" t="s">
        <v>312</v>
      </c>
      <c r="C304" s="195" t="s">
        <v>586</v>
      </c>
      <c r="D304" s="187">
        <v>150</v>
      </c>
      <c r="E304" s="187">
        <v>190</v>
      </c>
      <c r="F304" s="169" t="s">
        <v>817</v>
      </c>
      <c r="G304" s="223">
        <v>8.6512674106756648</v>
      </c>
      <c r="H304" s="222" t="s">
        <v>16</v>
      </c>
      <c r="I304" s="218">
        <v>51400</v>
      </c>
      <c r="J304" s="221">
        <v>0.45</v>
      </c>
      <c r="K304" s="172">
        <v>0.45</v>
      </c>
      <c r="L304" s="219" t="s">
        <v>676</v>
      </c>
      <c r="M304" s="220" t="s">
        <v>685</v>
      </c>
      <c r="N304" s="107"/>
    </row>
    <row r="305" spans="1:14" x14ac:dyDescent="0.3">
      <c r="A305" s="105"/>
      <c r="B305" s="217" t="s">
        <v>313</v>
      </c>
      <c r="C305" s="195" t="s">
        <v>587</v>
      </c>
      <c r="D305" s="187">
        <v>170</v>
      </c>
      <c r="E305" s="187">
        <v>225</v>
      </c>
      <c r="F305" s="169" t="s">
        <v>805</v>
      </c>
      <c r="G305" s="223">
        <v>9.4544766947149466</v>
      </c>
      <c r="H305" s="222" t="s">
        <v>16</v>
      </c>
      <c r="I305" s="218">
        <v>57700</v>
      </c>
      <c r="J305" s="221">
        <v>0.45</v>
      </c>
      <c r="K305" s="172">
        <v>0.45</v>
      </c>
      <c r="L305" s="219" t="s">
        <v>676</v>
      </c>
      <c r="M305" s="220" t="s">
        <v>685</v>
      </c>
      <c r="N305" s="107"/>
    </row>
    <row r="306" spans="1:14" x14ac:dyDescent="0.3">
      <c r="A306" s="105"/>
      <c r="B306" s="217" t="s">
        <v>314</v>
      </c>
      <c r="C306" s="195" t="s">
        <v>587</v>
      </c>
      <c r="D306" s="187">
        <v>170</v>
      </c>
      <c r="E306" s="187">
        <v>225</v>
      </c>
      <c r="F306" s="169" t="s">
        <v>807</v>
      </c>
      <c r="G306" s="223">
        <v>14.18238547723727</v>
      </c>
      <c r="H306" s="222" t="s">
        <v>16</v>
      </c>
      <c r="I306" s="218">
        <v>72400</v>
      </c>
      <c r="J306" s="221">
        <v>0.45</v>
      </c>
      <c r="K306" s="172">
        <v>0.45</v>
      </c>
      <c r="L306" s="219" t="s">
        <v>676</v>
      </c>
      <c r="M306" s="220" t="s">
        <v>685</v>
      </c>
      <c r="N306" s="107"/>
    </row>
    <row r="307" spans="1:14" x14ac:dyDescent="0.3">
      <c r="A307" s="105"/>
      <c r="B307" s="217" t="s">
        <v>315</v>
      </c>
      <c r="C307" s="195" t="s">
        <v>587</v>
      </c>
      <c r="D307" s="187">
        <v>170</v>
      </c>
      <c r="E307" s="187">
        <v>225</v>
      </c>
      <c r="F307" s="169" t="s">
        <v>818</v>
      </c>
      <c r="G307" s="223">
        <v>10.258514567090685</v>
      </c>
      <c r="H307" s="222" t="s">
        <v>16</v>
      </c>
      <c r="I307" s="218">
        <v>63000</v>
      </c>
      <c r="J307" s="221">
        <v>0.45</v>
      </c>
      <c r="K307" s="172">
        <v>0.45</v>
      </c>
      <c r="L307" s="219" t="s">
        <v>676</v>
      </c>
      <c r="M307" s="220" t="s">
        <v>685</v>
      </c>
      <c r="N307" s="107"/>
    </row>
    <row r="308" spans="1:14" x14ac:dyDescent="0.3">
      <c r="A308" s="105"/>
      <c r="B308" s="217" t="s">
        <v>316</v>
      </c>
      <c r="C308" s="195" t="s">
        <v>587</v>
      </c>
      <c r="D308" s="187">
        <v>170</v>
      </c>
      <c r="E308" s="187">
        <v>225</v>
      </c>
      <c r="F308" s="169" t="s">
        <v>819</v>
      </c>
      <c r="G308" s="223">
        <v>8.8401697312588396</v>
      </c>
      <c r="H308" s="222" t="s">
        <v>16</v>
      </c>
      <c r="I308" s="218">
        <v>71300</v>
      </c>
      <c r="J308" s="221">
        <v>0.45</v>
      </c>
      <c r="K308" s="172">
        <v>0.45</v>
      </c>
      <c r="L308" s="219" t="s">
        <v>676</v>
      </c>
      <c r="M308" s="220" t="s">
        <v>685</v>
      </c>
      <c r="N308" s="107"/>
    </row>
    <row r="309" spans="1:14" x14ac:dyDescent="0.3">
      <c r="A309" s="105"/>
      <c r="B309" s="217" t="s">
        <v>317</v>
      </c>
      <c r="C309" s="186" t="s">
        <v>589</v>
      </c>
      <c r="D309" s="187">
        <v>105</v>
      </c>
      <c r="E309" s="187">
        <v>150</v>
      </c>
      <c r="F309" s="169" t="s">
        <v>796</v>
      </c>
      <c r="G309" s="223">
        <v>4.7272383473574733</v>
      </c>
      <c r="H309" s="222" t="s">
        <v>16</v>
      </c>
      <c r="I309" s="218">
        <v>28200</v>
      </c>
      <c r="J309" s="221">
        <v>0.45</v>
      </c>
      <c r="K309" s="172">
        <v>0.45</v>
      </c>
      <c r="L309" s="219" t="s">
        <v>676</v>
      </c>
      <c r="M309" s="220" t="s">
        <v>685</v>
      </c>
      <c r="N309" s="107"/>
    </row>
    <row r="310" spans="1:14" x14ac:dyDescent="0.3">
      <c r="A310" s="105"/>
      <c r="B310" s="217" t="s">
        <v>318</v>
      </c>
      <c r="C310" s="186" t="s">
        <v>589</v>
      </c>
      <c r="D310" s="187">
        <v>105</v>
      </c>
      <c r="E310" s="187">
        <v>150</v>
      </c>
      <c r="F310" s="169" t="s">
        <v>820</v>
      </c>
      <c r="G310" s="223">
        <v>6.0034820195713516</v>
      </c>
      <c r="H310" s="222" t="s">
        <v>16</v>
      </c>
      <c r="I310" s="218">
        <v>30800</v>
      </c>
      <c r="J310" s="221">
        <v>0.45</v>
      </c>
      <c r="K310" s="172">
        <v>0.45</v>
      </c>
      <c r="L310" s="219" t="s">
        <v>676</v>
      </c>
      <c r="M310" s="220" t="s">
        <v>685</v>
      </c>
      <c r="N310" s="107"/>
    </row>
    <row r="311" spans="1:14" x14ac:dyDescent="0.3">
      <c r="A311" s="105"/>
      <c r="B311" s="217" t="s">
        <v>319</v>
      </c>
      <c r="C311" s="186" t="s">
        <v>579</v>
      </c>
      <c r="D311" s="187">
        <v>130</v>
      </c>
      <c r="E311" s="187">
        <v>170</v>
      </c>
      <c r="F311" s="169" t="s">
        <v>794</v>
      </c>
      <c r="G311" s="223">
        <v>7.0906899241296184</v>
      </c>
      <c r="H311" s="222" t="s">
        <v>16</v>
      </c>
      <c r="I311" s="218">
        <v>39300</v>
      </c>
      <c r="J311" s="221">
        <v>0.45</v>
      </c>
      <c r="K311" s="172">
        <v>0.45</v>
      </c>
      <c r="L311" s="219" t="s">
        <v>676</v>
      </c>
      <c r="M311" s="220" t="s">
        <v>685</v>
      </c>
      <c r="N311" s="107"/>
    </row>
    <row r="312" spans="1:14" x14ac:dyDescent="0.3">
      <c r="A312" s="105"/>
      <c r="B312" s="217" t="s">
        <v>320</v>
      </c>
      <c r="C312" s="186" t="s">
        <v>579</v>
      </c>
      <c r="D312" s="187">
        <v>130</v>
      </c>
      <c r="E312" s="187">
        <v>170</v>
      </c>
      <c r="F312" s="169" t="s">
        <v>821</v>
      </c>
      <c r="G312" s="223">
        <v>8.9814981138853973</v>
      </c>
      <c r="H312" s="222" t="s">
        <v>16</v>
      </c>
      <c r="I312" s="218">
        <v>36200</v>
      </c>
      <c r="J312" s="221">
        <v>0.45</v>
      </c>
      <c r="K312" s="172">
        <v>0.45</v>
      </c>
      <c r="L312" s="219" t="s">
        <v>676</v>
      </c>
      <c r="M312" s="220" t="s">
        <v>685</v>
      </c>
      <c r="N312" s="107"/>
    </row>
    <row r="313" spans="1:14" x14ac:dyDescent="0.3">
      <c r="A313" s="105"/>
      <c r="B313" s="217" t="s">
        <v>1029</v>
      </c>
      <c r="C313" s="195" t="s">
        <v>586</v>
      </c>
      <c r="D313" s="187">
        <v>150</v>
      </c>
      <c r="E313" s="187">
        <v>190</v>
      </c>
      <c r="F313" s="169">
        <v>0.14299999999999999</v>
      </c>
      <c r="G313" s="223">
        <v>6.9930069930069934</v>
      </c>
      <c r="H313" s="222" t="s">
        <v>16</v>
      </c>
      <c r="I313" s="218">
        <v>26219</v>
      </c>
      <c r="J313" s="221">
        <v>0.45</v>
      </c>
      <c r="K313" s="172">
        <v>0.45</v>
      </c>
      <c r="L313" s="219" t="s">
        <v>676</v>
      </c>
      <c r="M313" s="220" t="s">
        <v>685</v>
      </c>
      <c r="N313" s="107"/>
    </row>
    <row r="314" spans="1:14" x14ac:dyDescent="0.3">
      <c r="A314" s="105"/>
      <c r="B314" s="217" t="s">
        <v>321</v>
      </c>
      <c r="C314" s="195" t="s">
        <v>586</v>
      </c>
      <c r="D314" s="187">
        <v>150</v>
      </c>
      <c r="E314" s="187">
        <v>190</v>
      </c>
      <c r="F314" s="169" t="s">
        <v>805</v>
      </c>
      <c r="G314" s="223">
        <v>9.4544766947149466</v>
      </c>
      <c r="H314" s="222" t="s">
        <v>16</v>
      </c>
      <c r="I314" s="218">
        <v>46900</v>
      </c>
      <c r="J314" s="221">
        <v>0.45</v>
      </c>
      <c r="K314" s="172">
        <v>0.45</v>
      </c>
      <c r="L314" s="219" t="s">
        <v>676</v>
      </c>
      <c r="M314" s="220" t="s">
        <v>685</v>
      </c>
      <c r="N314" s="107"/>
    </row>
    <row r="315" spans="1:14" x14ac:dyDescent="0.3">
      <c r="A315" s="105"/>
      <c r="B315" s="217" t="s">
        <v>322</v>
      </c>
      <c r="C315" s="195" t="s">
        <v>586</v>
      </c>
      <c r="D315" s="187">
        <v>150</v>
      </c>
      <c r="E315" s="187">
        <v>190</v>
      </c>
      <c r="F315" s="169">
        <v>7.6999999999999999E-2</v>
      </c>
      <c r="G315" s="223">
        <v>12.987012987012987</v>
      </c>
      <c r="H315" s="222" t="s">
        <v>16</v>
      </c>
      <c r="I315" s="218">
        <v>43200</v>
      </c>
      <c r="J315" s="221">
        <v>0.45</v>
      </c>
      <c r="K315" s="172">
        <v>0.45</v>
      </c>
      <c r="L315" s="219" t="s">
        <v>676</v>
      </c>
      <c r="M315" s="220" t="s">
        <v>685</v>
      </c>
      <c r="N315" s="107"/>
    </row>
    <row r="316" spans="1:14" x14ac:dyDescent="0.3">
      <c r="A316" s="105"/>
      <c r="B316" s="217" t="s">
        <v>323</v>
      </c>
      <c r="C316" s="195" t="s">
        <v>581</v>
      </c>
      <c r="D316" s="187">
        <v>190</v>
      </c>
      <c r="E316" s="187">
        <v>300</v>
      </c>
      <c r="F316" s="169" t="s">
        <v>810</v>
      </c>
      <c r="G316" s="223">
        <v>17.962996227770795</v>
      </c>
      <c r="H316" s="222" t="s">
        <v>16</v>
      </c>
      <c r="I316" s="218">
        <v>162000</v>
      </c>
      <c r="J316" s="221">
        <v>0.45</v>
      </c>
      <c r="K316" s="172">
        <v>0.45</v>
      </c>
      <c r="L316" s="219" t="s">
        <v>676</v>
      </c>
      <c r="M316" s="220" t="s">
        <v>685</v>
      </c>
      <c r="N316" s="107"/>
    </row>
    <row r="317" spans="1:14" x14ac:dyDescent="0.3">
      <c r="A317" s="105"/>
      <c r="B317" s="217" t="s">
        <v>324</v>
      </c>
      <c r="C317" s="195" t="s">
        <v>581</v>
      </c>
      <c r="D317" s="187">
        <v>190</v>
      </c>
      <c r="E317" s="187">
        <v>300</v>
      </c>
      <c r="F317" s="169" t="s">
        <v>815</v>
      </c>
      <c r="G317" s="223">
        <v>11.96029183112068</v>
      </c>
      <c r="H317" s="222" t="s">
        <v>16</v>
      </c>
      <c r="I317" s="218">
        <v>117000</v>
      </c>
      <c r="J317" s="221">
        <v>0.45</v>
      </c>
      <c r="K317" s="172">
        <v>0.45</v>
      </c>
      <c r="L317" s="219" t="s">
        <v>676</v>
      </c>
      <c r="M317" s="220" t="s">
        <v>685</v>
      </c>
      <c r="N317" s="107"/>
    </row>
    <row r="318" spans="1:14" x14ac:dyDescent="0.3">
      <c r="A318" s="105"/>
      <c r="B318" s="217" t="s">
        <v>1030</v>
      </c>
      <c r="C318" s="195" t="s">
        <v>587</v>
      </c>
      <c r="D318" s="187">
        <v>170</v>
      </c>
      <c r="E318" s="187">
        <v>225</v>
      </c>
      <c r="F318" s="169">
        <v>7.8E-2</v>
      </c>
      <c r="G318" s="223">
        <v>12.820512820512821</v>
      </c>
      <c r="H318" s="222" t="s">
        <v>16</v>
      </c>
      <c r="I318" s="218">
        <v>52061</v>
      </c>
      <c r="J318" s="221">
        <v>0.45</v>
      </c>
      <c r="K318" s="172">
        <v>0.45</v>
      </c>
      <c r="L318" s="219" t="s">
        <v>676</v>
      </c>
      <c r="M318" s="220" t="s">
        <v>685</v>
      </c>
      <c r="N318" s="107"/>
    </row>
    <row r="319" spans="1:14" x14ac:dyDescent="0.3">
      <c r="A319" s="105"/>
      <c r="B319" s="217" t="s">
        <v>1031</v>
      </c>
      <c r="C319" s="195" t="s">
        <v>587</v>
      </c>
      <c r="D319" s="187">
        <v>170</v>
      </c>
      <c r="E319" s="187">
        <v>225</v>
      </c>
      <c r="F319" s="169">
        <v>6.0999999999999999E-2</v>
      </c>
      <c r="G319" s="223">
        <v>16.393442622950818</v>
      </c>
      <c r="H319" s="222" t="s">
        <v>16</v>
      </c>
      <c r="I319" s="218">
        <v>46646</v>
      </c>
      <c r="J319" s="221">
        <v>0.45</v>
      </c>
      <c r="K319" s="172">
        <v>0.45</v>
      </c>
      <c r="L319" s="219" t="s">
        <v>676</v>
      </c>
      <c r="M319" s="220" t="s">
        <v>685</v>
      </c>
      <c r="N319" s="107"/>
    </row>
    <row r="320" spans="1:14" x14ac:dyDescent="0.3">
      <c r="A320" s="105"/>
      <c r="B320" s="217" t="s">
        <v>325</v>
      </c>
      <c r="C320" s="195" t="s">
        <v>587</v>
      </c>
      <c r="D320" s="187">
        <v>170</v>
      </c>
      <c r="E320" s="187">
        <v>225</v>
      </c>
      <c r="F320" s="169" t="s">
        <v>740</v>
      </c>
      <c r="G320" s="223">
        <v>10.182262498727217</v>
      </c>
      <c r="H320" s="222" t="s">
        <v>16</v>
      </c>
      <c r="I320" s="218">
        <v>66700</v>
      </c>
      <c r="J320" s="221">
        <v>0.45</v>
      </c>
      <c r="K320" s="172">
        <v>0.45</v>
      </c>
      <c r="L320" s="219" t="s">
        <v>676</v>
      </c>
      <c r="M320" s="220" t="s">
        <v>685</v>
      </c>
      <c r="N320" s="107"/>
    </row>
    <row r="321" spans="1:14" x14ac:dyDescent="0.3">
      <c r="A321" s="105"/>
      <c r="B321" s="217" t="s">
        <v>326</v>
      </c>
      <c r="C321" s="195" t="s">
        <v>587</v>
      </c>
      <c r="D321" s="187">
        <v>170</v>
      </c>
      <c r="E321" s="187">
        <v>225</v>
      </c>
      <c r="F321" s="169" t="s">
        <v>738</v>
      </c>
      <c r="G321" s="223">
        <v>15.271838729383019</v>
      </c>
      <c r="H321" s="222" t="s">
        <v>16</v>
      </c>
      <c r="I321" s="218">
        <v>70400</v>
      </c>
      <c r="J321" s="221">
        <v>0.45</v>
      </c>
      <c r="K321" s="172">
        <v>0.45</v>
      </c>
      <c r="L321" s="219" t="s">
        <v>676</v>
      </c>
      <c r="M321" s="220" t="s">
        <v>685</v>
      </c>
      <c r="N321" s="107"/>
    </row>
    <row r="322" spans="1:14" x14ac:dyDescent="0.3">
      <c r="A322" s="105"/>
      <c r="B322" s="217" t="s">
        <v>327</v>
      </c>
      <c r="C322" s="195" t="s">
        <v>587</v>
      </c>
      <c r="D322" s="187">
        <v>170</v>
      </c>
      <c r="E322" s="187">
        <v>225</v>
      </c>
      <c r="F322" s="169" t="s">
        <v>750</v>
      </c>
      <c r="G322" s="223">
        <v>19.346101760495259</v>
      </c>
      <c r="H322" s="222" t="s">
        <v>16</v>
      </c>
      <c r="I322" s="218">
        <v>81200</v>
      </c>
      <c r="J322" s="221">
        <v>0.45</v>
      </c>
      <c r="K322" s="172">
        <v>0.45</v>
      </c>
      <c r="L322" s="219" t="s">
        <v>676</v>
      </c>
      <c r="M322" s="220" t="s">
        <v>685</v>
      </c>
      <c r="N322" s="107"/>
    </row>
    <row r="323" spans="1:14" x14ac:dyDescent="0.3">
      <c r="A323" s="105"/>
      <c r="B323" s="217" t="s">
        <v>328</v>
      </c>
      <c r="C323" s="195" t="s">
        <v>587</v>
      </c>
      <c r="D323" s="187">
        <v>170</v>
      </c>
      <c r="E323" s="187">
        <v>225</v>
      </c>
      <c r="F323" s="169" t="s">
        <v>822</v>
      </c>
      <c r="G323" s="223">
        <v>20.362451639177358</v>
      </c>
      <c r="H323" s="222" t="s">
        <v>16</v>
      </c>
      <c r="I323" s="218">
        <v>107000</v>
      </c>
      <c r="J323" s="221">
        <v>0.45</v>
      </c>
      <c r="K323" s="172">
        <v>0.45</v>
      </c>
      <c r="L323" s="219" t="s">
        <v>676</v>
      </c>
      <c r="M323" s="220" t="s">
        <v>685</v>
      </c>
      <c r="N323" s="107"/>
    </row>
    <row r="324" spans="1:14" x14ac:dyDescent="0.3">
      <c r="A324" s="105"/>
      <c r="B324" s="217" t="s">
        <v>329</v>
      </c>
      <c r="C324" s="195" t="s">
        <v>587</v>
      </c>
      <c r="D324" s="187">
        <v>170</v>
      </c>
      <c r="E324" s="187">
        <v>225</v>
      </c>
      <c r="F324" s="169" t="s">
        <v>823</v>
      </c>
      <c r="G324" s="223">
        <v>14.66275659824047</v>
      </c>
      <c r="H324" s="222" t="s">
        <v>16</v>
      </c>
      <c r="I324" s="218">
        <v>143000</v>
      </c>
      <c r="J324" s="221">
        <v>0.45</v>
      </c>
      <c r="K324" s="172">
        <v>0.45</v>
      </c>
      <c r="L324" s="219" t="s">
        <v>676</v>
      </c>
      <c r="M324" s="220" t="s">
        <v>685</v>
      </c>
      <c r="N324" s="107"/>
    </row>
    <row r="325" spans="1:14" x14ac:dyDescent="0.3">
      <c r="A325" s="105"/>
      <c r="B325" s="217" t="s">
        <v>330</v>
      </c>
      <c r="C325" s="195" t="s">
        <v>581</v>
      </c>
      <c r="D325" s="187">
        <v>190</v>
      </c>
      <c r="E325" s="187">
        <v>300</v>
      </c>
      <c r="F325" s="169" t="s">
        <v>738</v>
      </c>
      <c r="G325" s="223">
        <v>15.271838729383019</v>
      </c>
      <c r="H325" s="222" t="s">
        <v>16</v>
      </c>
      <c r="I325" s="218">
        <v>146000</v>
      </c>
      <c r="J325" s="221">
        <v>0.45</v>
      </c>
      <c r="K325" s="172">
        <v>0.45</v>
      </c>
      <c r="L325" s="219" t="s">
        <v>676</v>
      </c>
      <c r="M325" s="220" t="s">
        <v>685</v>
      </c>
      <c r="N325" s="107"/>
    </row>
    <row r="326" spans="1:14" x14ac:dyDescent="0.3">
      <c r="A326" s="105"/>
      <c r="B326" s="217" t="s">
        <v>331</v>
      </c>
      <c r="C326" s="195" t="s">
        <v>581</v>
      </c>
      <c r="D326" s="187">
        <v>190</v>
      </c>
      <c r="E326" s="187">
        <v>300</v>
      </c>
      <c r="F326" s="169" t="s">
        <v>822</v>
      </c>
      <c r="G326" s="223">
        <v>20.362451639177358</v>
      </c>
      <c r="H326" s="222" t="s">
        <v>16</v>
      </c>
      <c r="I326" s="218">
        <v>156000</v>
      </c>
      <c r="J326" s="221">
        <v>0.45</v>
      </c>
      <c r="K326" s="172">
        <v>0.45</v>
      </c>
      <c r="L326" s="219" t="s">
        <v>676</v>
      </c>
      <c r="M326" s="220" t="s">
        <v>685</v>
      </c>
      <c r="N326" s="107"/>
    </row>
    <row r="327" spans="1:14" x14ac:dyDescent="0.3">
      <c r="A327" s="105"/>
      <c r="B327" s="217" t="s">
        <v>332</v>
      </c>
      <c r="C327" s="195" t="s">
        <v>581</v>
      </c>
      <c r="D327" s="187">
        <v>190</v>
      </c>
      <c r="E327" s="187">
        <v>300</v>
      </c>
      <c r="F327" s="169" t="s">
        <v>824</v>
      </c>
      <c r="G327" s="223">
        <v>30.543677458766037</v>
      </c>
      <c r="H327" s="222" t="s">
        <v>16</v>
      </c>
      <c r="I327" s="218">
        <v>171000</v>
      </c>
      <c r="J327" s="221">
        <v>0.45</v>
      </c>
      <c r="K327" s="172">
        <v>0.45</v>
      </c>
      <c r="L327" s="219" t="s">
        <v>676</v>
      </c>
      <c r="M327" s="220" t="s">
        <v>685</v>
      </c>
      <c r="N327" s="107"/>
    </row>
    <row r="328" spans="1:14" x14ac:dyDescent="0.3">
      <c r="A328" s="105"/>
      <c r="B328" s="217" t="s">
        <v>333</v>
      </c>
      <c r="C328" s="195" t="s">
        <v>581</v>
      </c>
      <c r="D328" s="187">
        <v>190</v>
      </c>
      <c r="E328" s="187">
        <v>300</v>
      </c>
      <c r="F328" s="169" t="s">
        <v>825</v>
      </c>
      <c r="G328" s="223">
        <v>19.700551615445232</v>
      </c>
      <c r="H328" s="222" t="s">
        <v>16</v>
      </c>
      <c r="I328" s="218">
        <v>163000</v>
      </c>
      <c r="J328" s="221">
        <v>0.45</v>
      </c>
      <c r="K328" s="172">
        <v>0.45</v>
      </c>
      <c r="L328" s="219" t="s">
        <v>676</v>
      </c>
      <c r="M328" s="220" t="s">
        <v>685</v>
      </c>
      <c r="N328" s="107"/>
    </row>
    <row r="329" spans="1:14" x14ac:dyDescent="0.3">
      <c r="A329" s="105"/>
      <c r="B329" s="217" t="s">
        <v>334</v>
      </c>
      <c r="C329" s="195" t="s">
        <v>581</v>
      </c>
      <c r="D329" s="187">
        <v>190</v>
      </c>
      <c r="E329" s="187">
        <v>300</v>
      </c>
      <c r="F329" s="169" t="s">
        <v>822</v>
      </c>
      <c r="G329" s="223">
        <v>20.362451639177358</v>
      </c>
      <c r="H329" s="222" t="s">
        <v>16</v>
      </c>
      <c r="I329" s="218">
        <v>180000</v>
      </c>
      <c r="J329" s="221">
        <v>0.45</v>
      </c>
      <c r="K329" s="172">
        <v>0.45</v>
      </c>
      <c r="L329" s="219" t="s">
        <v>676</v>
      </c>
      <c r="M329" s="220" t="s">
        <v>685</v>
      </c>
      <c r="N329" s="107"/>
    </row>
    <row r="330" spans="1:14" x14ac:dyDescent="0.3">
      <c r="A330" s="105"/>
      <c r="B330" s="217" t="s">
        <v>335</v>
      </c>
      <c r="C330" s="195" t="s">
        <v>586</v>
      </c>
      <c r="D330" s="187">
        <v>150</v>
      </c>
      <c r="E330" s="187">
        <v>190</v>
      </c>
      <c r="F330" s="169" t="s">
        <v>754</v>
      </c>
      <c r="G330" s="223">
        <v>12.87995878413189</v>
      </c>
      <c r="H330" s="222" t="s">
        <v>16</v>
      </c>
      <c r="I330" s="218">
        <v>51300</v>
      </c>
      <c r="J330" s="221">
        <v>0.45</v>
      </c>
      <c r="K330" s="172">
        <v>0.45</v>
      </c>
      <c r="L330" s="219" t="s">
        <v>676</v>
      </c>
      <c r="M330" s="220" t="s">
        <v>685</v>
      </c>
      <c r="N330" s="107"/>
    </row>
    <row r="331" spans="1:14" x14ac:dyDescent="0.3">
      <c r="A331" s="105"/>
      <c r="B331" s="217" t="s">
        <v>336</v>
      </c>
      <c r="C331" s="195" t="s">
        <v>586</v>
      </c>
      <c r="D331" s="187">
        <v>150</v>
      </c>
      <c r="E331" s="187">
        <v>190</v>
      </c>
      <c r="F331" s="169" t="s">
        <v>750</v>
      </c>
      <c r="G331" s="223">
        <v>19.346101760495259</v>
      </c>
      <c r="H331" s="222" t="s">
        <v>16</v>
      </c>
      <c r="I331" s="218">
        <v>81200</v>
      </c>
      <c r="J331" s="221">
        <v>0.45</v>
      </c>
      <c r="K331" s="172">
        <v>0.45</v>
      </c>
      <c r="L331" s="219" t="s">
        <v>676</v>
      </c>
      <c r="M331" s="220" t="s">
        <v>685</v>
      </c>
      <c r="N331" s="107"/>
    </row>
    <row r="332" spans="1:14" x14ac:dyDescent="0.3">
      <c r="A332" s="105"/>
      <c r="B332" s="231" t="s">
        <v>337</v>
      </c>
      <c r="C332" s="195" t="s">
        <v>587</v>
      </c>
      <c r="D332" s="187">
        <v>170</v>
      </c>
      <c r="E332" s="187">
        <v>225</v>
      </c>
      <c r="F332" s="178" t="s">
        <v>749</v>
      </c>
      <c r="G332" s="238">
        <v>12.727504136438844</v>
      </c>
      <c r="H332" s="190" t="s">
        <v>16</v>
      </c>
      <c r="I332" s="240">
        <v>46500</v>
      </c>
      <c r="J332" s="242">
        <v>0.45</v>
      </c>
      <c r="K332" s="165">
        <v>0.45</v>
      </c>
      <c r="L332" s="179" t="s">
        <v>676</v>
      </c>
      <c r="M332" s="180" t="s">
        <v>685</v>
      </c>
      <c r="N332" s="107"/>
    </row>
    <row r="333" spans="1:14" x14ac:dyDescent="0.3">
      <c r="A333" s="105"/>
      <c r="B333" s="217" t="s">
        <v>338</v>
      </c>
      <c r="C333" s="195" t="s">
        <v>586</v>
      </c>
      <c r="D333" s="187">
        <v>150</v>
      </c>
      <c r="E333" s="187">
        <v>190</v>
      </c>
      <c r="F333" s="169" t="s">
        <v>826</v>
      </c>
      <c r="G333" s="223">
        <v>7.4839095943721006</v>
      </c>
      <c r="H333" s="222" t="s">
        <v>16</v>
      </c>
      <c r="I333" s="218">
        <v>50700</v>
      </c>
      <c r="J333" s="221">
        <v>0.45</v>
      </c>
      <c r="K333" s="172">
        <v>0.45</v>
      </c>
      <c r="L333" s="219" t="s">
        <v>676</v>
      </c>
      <c r="M333" s="220" t="s">
        <v>685</v>
      </c>
      <c r="N333" s="107"/>
    </row>
    <row r="334" spans="1:14" x14ac:dyDescent="0.3">
      <c r="A334" s="105"/>
      <c r="B334" s="217" t="s">
        <v>339</v>
      </c>
      <c r="C334" s="195" t="s">
        <v>586</v>
      </c>
      <c r="D334" s="187">
        <v>150</v>
      </c>
      <c r="E334" s="187">
        <v>190</v>
      </c>
      <c r="F334" s="169" t="s">
        <v>827</v>
      </c>
      <c r="G334" s="223">
        <v>9.31619154089808</v>
      </c>
      <c r="H334" s="222" t="s">
        <v>16</v>
      </c>
      <c r="I334" s="218">
        <v>46100</v>
      </c>
      <c r="J334" s="221">
        <v>0.45</v>
      </c>
      <c r="K334" s="172">
        <v>0.45</v>
      </c>
      <c r="L334" s="219" t="s">
        <v>676</v>
      </c>
      <c r="M334" s="220" t="s">
        <v>685</v>
      </c>
      <c r="N334" s="107"/>
    </row>
    <row r="335" spans="1:14" x14ac:dyDescent="0.3">
      <c r="A335" s="105"/>
      <c r="B335" s="217" t="s">
        <v>340</v>
      </c>
      <c r="C335" s="195" t="s">
        <v>587</v>
      </c>
      <c r="D335" s="187">
        <v>170</v>
      </c>
      <c r="E335" s="187">
        <v>225</v>
      </c>
      <c r="F335" s="169" t="s">
        <v>740</v>
      </c>
      <c r="G335" s="223">
        <v>10.182262498727217</v>
      </c>
      <c r="H335" s="222" t="s">
        <v>16</v>
      </c>
      <c r="I335" s="218">
        <v>52300</v>
      </c>
      <c r="J335" s="221">
        <v>0.45</v>
      </c>
      <c r="K335" s="228">
        <v>0.45</v>
      </c>
      <c r="L335" s="219" t="s">
        <v>676</v>
      </c>
      <c r="M335" s="220" t="s">
        <v>685</v>
      </c>
      <c r="N335" s="107"/>
    </row>
    <row r="336" spans="1:14" x14ac:dyDescent="0.3">
      <c r="A336" s="105"/>
      <c r="B336" s="217" t="s">
        <v>341</v>
      </c>
      <c r="C336" s="195" t="s">
        <v>587</v>
      </c>
      <c r="D336" s="187">
        <v>170</v>
      </c>
      <c r="E336" s="187">
        <v>225</v>
      </c>
      <c r="F336" s="169" t="s">
        <v>738</v>
      </c>
      <c r="G336" s="223">
        <v>15.271838729383019</v>
      </c>
      <c r="H336" s="222" t="s">
        <v>16</v>
      </c>
      <c r="I336" s="218">
        <v>65400</v>
      </c>
      <c r="J336" s="221">
        <v>0.45</v>
      </c>
      <c r="K336" s="228">
        <v>0.45</v>
      </c>
      <c r="L336" s="219" t="s">
        <v>676</v>
      </c>
      <c r="M336" s="220" t="s">
        <v>685</v>
      </c>
      <c r="N336" s="107"/>
    </row>
    <row r="337" spans="1:14" x14ac:dyDescent="0.3">
      <c r="A337" s="105"/>
      <c r="B337" s="217" t="s">
        <v>342</v>
      </c>
      <c r="C337" s="195" t="s">
        <v>581</v>
      </c>
      <c r="D337" s="187">
        <v>190</v>
      </c>
      <c r="E337" s="187">
        <v>300</v>
      </c>
      <c r="F337" s="169" t="s">
        <v>828</v>
      </c>
      <c r="G337" s="223">
        <v>10.996261271167803</v>
      </c>
      <c r="H337" s="222" t="s">
        <v>16</v>
      </c>
      <c r="I337" s="218">
        <v>57600</v>
      </c>
      <c r="J337" s="221">
        <v>0.45</v>
      </c>
      <c r="K337" s="172">
        <v>0.45</v>
      </c>
      <c r="L337" s="219" t="s">
        <v>676</v>
      </c>
      <c r="M337" s="220" t="s">
        <v>685</v>
      </c>
      <c r="N337" s="107"/>
    </row>
    <row r="338" spans="1:14" x14ac:dyDescent="0.3">
      <c r="A338" s="105"/>
      <c r="B338" s="217" t="s">
        <v>343</v>
      </c>
      <c r="C338" s="195" t="s">
        <v>581</v>
      </c>
      <c r="D338" s="187">
        <v>190</v>
      </c>
      <c r="E338" s="187">
        <v>300</v>
      </c>
      <c r="F338" s="169" t="s">
        <v>829</v>
      </c>
      <c r="G338" s="223">
        <v>9.5201827875095208</v>
      </c>
      <c r="H338" s="222" t="s">
        <v>16</v>
      </c>
      <c r="I338" s="218">
        <v>64300</v>
      </c>
      <c r="J338" s="221">
        <v>0.45</v>
      </c>
      <c r="K338" s="172">
        <v>0.45</v>
      </c>
      <c r="L338" s="219" t="s">
        <v>676</v>
      </c>
      <c r="M338" s="220" t="s">
        <v>685</v>
      </c>
      <c r="N338" s="107"/>
    </row>
    <row r="339" spans="1:14" x14ac:dyDescent="0.3">
      <c r="A339" s="105"/>
      <c r="B339" s="217" t="s">
        <v>344</v>
      </c>
      <c r="C339" s="186" t="s">
        <v>589</v>
      </c>
      <c r="D339" s="187">
        <v>105</v>
      </c>
      <c r="E339" s="187">
        <v>150</v>
      </c>
      <c r="F339" s="169" t="s">
        <v>830</v>
      </c>
      <c r="G339" s="223">
        <v>5.0908720663849722</v>
      </c>
      <c r="H339" s="222" t="s">
        <v>16</v>
      </c>
      <c r="I339" s="218">
        <v>22900</v>
      </c>
      <c r="J339" s="221">
        <v>0.45</v>
      </c>
      <c r="K339" s="228">
        <v>0.45</v>
      </c>
      <c r="L339" s="219" t="s">
        <v>676</v>
      </c>
      <c r="M339" s="220" t="s">
        <v>685</v>
      </c>
      <c r="N339" s="107"/>
    </row>
    <row r="340" spans="1:14" x14ac:dyDescent="0.3">
      <c r="A340" s="105"/>
      <c r="B340" s="217" t="s">
        <v>345</v>
      </c>
      <c r="C340" s="186" t="s">
        <v>589</v>
      </c>
      <c r="D340" s="187">
        <v>105</v>
      </c>
      <c r="E340" s="187">
        <v>150</v>
      </c>
      <c r="F340" s="169" t="s">
        <v>751</v>
      </c>
      <c r="G340" s="223">
        <v>6.465377901338333</v>
      </c>
      <c r="H340" s="222" t="s">
        <v>16</v>
      </c>
      <c r="I340" s="218">
        <v>25500</v>
      </c>
      <c r="J340" s="221">
        <v>0.45</v>
      </c>
      <c r="K340" s="172">
        <v>0.45</v>
      </c>
      <c r="L340" s="219" t="s">
        <v>676</v>
      </c>
      <c r="M340" s="220" t="s">
        <v>685</v>
      </c>
      <c r="N340" s="107"/>
    </row>
    <row r="341" spans="1:14" x14ac:dyDescent="0.3">
      <c r="A341" s="105"/>
      <c r="B341" s="217" t="s">
        <v>346</v>
      </c>
      <c r="C341" s="195" t="s">
        <v>579</v>
      </c>
      <c r="D341" s="187">
        <v>130</v>
      </c>
      <c r="E341" s="187">
        <v>170</v>
      </c>
      <c r="F341" s="169" t="s">
        <v>752</v>
      </c>
      <c r="G341" s="223">
        <v>7.6365024818633058</v>
      </c>
      <c r="H341" s="222" t="s">
        <v>16</v>
      </c>
      <c r="I341" s="218">
        <v>34000</v>
      </c>
      <c r="J341" s="221">
        <v>0.45</v>
      </c>
      <c r="K341" s="172">
        <v>0.45</v>
      </c>
      <c r="L341" s="219" t="s">
        <v>676</v>
      </c>
      <c r="M341" s="220" t="s">
        <v>685</v>
      </c>
      <c r="N341" s="107"/>
    </row>
    <row r="342" spans="1:14" x14ac:dyDescent="0.3">
      <c r="A342" s="105"/>
      <c r="B342" s="217" t="s">
        <v>347</v>
      </c>
      <c r="C342" s="195" t="s">
        <v>579</v>
      </c>
      <c r="D342" s="187">
        <v>130</v>
      </c>
      <c r="E342" s="187">
        <v>170</v>
      </c>
      <c r="F342" s="169" t="s">
        <v>753</v>
      </c>
      <c r="G342" s="223">
        <v>9.6730508802476294</v>
      </c>
      <c r="H342" s="222" t="s">
        <v>16</v>
      </c>
      <c r="I342" s="218">
        <v>30900</v>
      </c>
      <c r="J342" s="221">
        <v>0.45</v>
      </c>
      <c r="K342" s="172">
        <v>0.45</v>
      </c>
      <c r="L342" s="219" t="s">
        <v>676</v>
      </c>
      <c r="M342" s="220" t="s">
        <v>685</v>
      </c>
      <c r="N342" s="107"/>
    </row>
    <row r="343" spans="1:14" x14ac:dyDescent="0.3">
      <c r="A343" s="105"/>
      <c r="B343" s="217" t="s">
        <v>1032</v>
      </c>
      <c r="C343" s="195" t="s">
        <v>586</v>
      </c>
      <c r="D343" s="187">
        <v>150</v>
      </c>
      <c r="E343" s="187">
        <v>190</v>
      </c>
      <c r="F343" s="169">
        <v>0.13300000000000001</v>
      </c>
      <c r="G343" s="223">
        <v>7.518796992481203</v>
      </c>
      <c r="H343" s="222" t="s">
        <v>16</v>
      </c>
      <c r="I343" s="218">
        <v>21142</v>
      </c>
      <c r="J343" s="221">
        <v>0.45</v>
      </c>
      <c r="K343" s="172">
        <v>0.45</v>
      </c>
      <c r="L343" s="219" t="s">
        <v>676</v>
      </c>
      <c r="M343" s="220" t="s">
        <v>685</v>
      </c>
      <c r="N343" s="107"/>
    </row>
    <row r="344" spans="1:14" x14ac:dyDescent="0.3">
      <c r="A344" s="105"/>
      <c r="B344" s="217" t="s">
        <v>348</v>
      </c>
      <c r="C344" s="195" t="s">
        <v>586</v>
      </c>
      <c r="D344" s="187">
        <v>150</v>
      </c>
      <c r="E344" s="187">
        <v>190</v>
      </c>
      <c r="F344" s="169" t="s">
        <v>740</v>
      </c>
      <c r="G344" s="223">
        <v>10.182262498727217</v>
      </c>
      <c r="H344" s="222" t="s">
        <v>16</v>
      </c>
      <c r="I344" s="218">
        <v>41600</v>
      </c>
      <c r="J344" s="221">
        <v>0.45</v>
      </c>
      <c r="K344" s="172">
        <v>0.45</v>
      </c>
      <c r="L344" s="219" t="s">
        <v>676</v>
      </c>
      <c r="M344" s="220" t="s">
        <v>685</v>
      </c>
      <c r="N344" s="107"/>
    </row>
    <row r="345" spans="1:14" x14ac:dyDescent="0.3">
      <c r="A345" s="105"/>
      <c r="B345" s="217" t="s">
        <v>349</v>
      </c>
      <c r="C345" s="195" t="s">
        <v>586</v>
      </c>
      <c r="D345" s="187">
        <v>150</v>
      </c>
      <c r="E345" s="187">
        <v>190</v>
      </c>
      <c r="F345" s="169" t="s">
        <v>754</v>
      </c>
      <c r="G345" s="223">
        <v>12.87995878413189</v>
      </c>
      <c r="H345" s="222" t="s">
        <v>16</v>
      </c>
      <c r="I345" s="218">
        <v>37800</v>
      </c>
      <c r="J345" s="221">
        <v>0.45</v>
      </c>
      <c r="K345" s="172">
        <v>0.45</v>
      </c>
      <c r="L345" s="219" t="s">
        <v>676</v>
      </c>
      <c r="M345" s="220" t="s">
        <v>685</v>
      </c>
      <c r="N345" s="107"/>
    </row>
    <row r="346" spans="1:14" x14ac:dyDescent="0.3">
      <c r="A346" s="105"/>
      <c r="B346" s="217" t="s">
        <v>350</v>
      </c>
      <c r="C346" s="195" t="s">
        <v>581</v>
      </c>
      <c r="D346" s="187">
        <v>190</v>
      </c>
      <c r="E346" s="187">
        <v>300</v>
      </c>
      <c r="F346" s="169" t="s">
        <v>750</v>
      </c>
      <c r="G346" s="223">
        <v>19.346101760495259</v>
      </c>
      <c r="H346" s="222" t="s">
        <v>16</v>
      </c>
      <c r="I346" s="218">
        <v>144000</v>
      </c>
      <c r="J346" s="221">
        <v>0.45</v>
      </c>
      <c r="K346" s="172">
        <v>0.45</v>
      </c>
      <c r="L346" s="219" t="s">
        <v>676</v>
      </c>
      <c r="M346" s="220" t="s">
        <v>685</v>
      </c>
      <c r="N346" s="107"/>
    </row>
    <row r="347" spans="1:14" ht="13.8" customHeight="1" x14ac:dyDescent="0.3">
      <c r="A347" s="105"/>
      <c r="B347" s="217" t="s">
        <v>351</v>
      </c>
      <c r="C347" s="195" t="s">
        <v>581</v>
      </c>
      <c r="D347" s="187">
        <v>190</v>
      </c>
      <c r="E347" s="187">
        <v>300</v>
      </c>
      <c r="F347" s="169" t="s">
        <v>754</v>
      </c>
      <c r="G347" s="223">
        <v>12.87995878413189</v>
      </c>
      <c r="H347" s="222" t="s">
        <v>16</v>
      </c>
      <c r="I347" s="218">
        <v>112000</v>
      </c>
      <c r="J347" s="221">
        <v>0.45</v>
      </c>
      <c r="K347" s="172">
        <v>0.45</v>
      </c>
      <c r="L347" s="219" t="s">
        <v>676</v>
      </c>
      <c r="M347" s="220" t="s">
        <v>685</v>
      </c>
      <c r="N347" s="107"/>
    </row>
    <row r="348" spans="1:14" x14ac:dyDescent="0.3">
      <c r="A348" s="105"/>
      <c r="B348" s="185" t="s">
        <v>1034</v>
      </c>
      <c r="C348" s="195" t="s">
        <v>579</v>
      </c>
      <c r="D348" s="187">
        <v>130</v>
      </c>
      <c r="E348" s="187">
        <v>170</v>
      </c>
      <c r="F348" s="188">
        <v>5.0999999999999997E-2</v>
      </c>
      <c r="G348" s="189">
        <v>19.607843137254903</v>
      </c>
      <c r="H348" s="190" t="s">
        <v>16</v>
      </c>
      <c r="I348" s="191">
        <v>500</v>
      </c>
      <c r="J348" s="192">
        <v>0.66</v>
      </c>
      <c r="K348" s="192">
        <v>1</v>
      </c>
      <c r="L348" s="193">
        <v>12</v>
      </c>
      <c r="M348" s="194">
        <v>100</v>
      </c>
      <c r="N348" s="107"/>
    </row>
    <row r="349" spans="1:14" x14ac:dyDescent="0.3">
      <c r="A349" s="105"/>
      <c r="B349" s="231" t="s">
        <v>352</v>
      </c>
      <c r="C349" s="186" t="s">
        <v>589</v>
      </c>
      <c r="D349" s="187">
        <v>105</v>
      </c>
      <c r="E349" s="187">
        <v>150</v>
      </c>
      <c r="F349" s="178" t="s">
        <v>832</v>
      </c>
      <c r="G349" s="238">
        <v>320</v>
      </c>
      <c r="H349" s="190" t="s">
        <v>16</v>
      </c>
      <c r="I349" s="240">
        <v>3600</v>
      </c>
      <c r="J349" s="242">
        <v>0.3</v>
      </c>
      <c r="K349" s="165">
        <v>0.1</v>
      </c>
      <c r="L349" s="179" t="s">
        <v>684</v>
      </c>
      <c r="M349" s="180" t="s">
        <v>831</v>
      </c>
      <c r="N349" s="107"/>
    </row>
    <row r="350" spans="1:14" x14ac:dyDescent="0.3">
      <c r="A350" s="105"/>
      <c r="B350" s="217" t="s">
        <v>353</v>
      </c>
      <c r="C350" s="195" t="s">
        <v>589</v>
      </c>
      <c r="D350" s="187">
        <v>105</v>
      </c>
      <c r="E350" s="187">
        <v>150</v>
      </c>
      <c r="F350" s="169" t="s">
        <v>833</v>
      </c>
      <c r="G350" s="223">
        <v>266.66666666666669</v>
      </c>
      <c r="H350" s="222" t="s">
        <v>16</v>
      </c>
      <c r="I350" s="218">
        <v>1380</v>
      </c>
      <c r="J350" s="221">
        <v>0.25</v>
      </c>
      <c r="K350" s="172">
        <v>0.3</v>
      </c>
      <c r="L350" s="219" t="s">
        <v>831</v>
      </c>
      <c r="M350" s="220" t="s">
        <v>756</v>
      </c>
      <c r="N350" s="107"/>
    </row>
    <row r="351" spans="1:14" x14ac:dyDescent="0.3">
      <c r="A351" s="105"/>
      <c r="B351" s="217" t="s">
        <v>1037</v>
      </c>
      <c r="C351" s="195" t="s">
        <v>587</v>
      </c>
      <c r="D351" s="187">
        <v>170</v>
      </c>
      <c r="E351" s="187">
        <v>225</v>
      </c>
      <c r="F351" s="169">
        <v>7.4999999999999997E-2</v>
      </c>
      <c r="G351" s="223">
        <v>13.333333333333334</v>
      </c>
      <c r="H351" s="222" t="s">
        <v>16</v>
      </c>
      <c r="I351" s="218">
        <v>47426</v>
      </c>
      <c r="J351" s="221">
        <v>0.45</v>
      </c>
      <c r="K351" s="172">
        <v>0.45</v>
      </c>
      <c r="L351" s="219" t="s">
        <v>676</v>
      </c>
      <c r="M351" s="220" t="s">
        <v>685</v>
      </c>
      <c r="N351" s="107"/>
    </row>
    <row r="352" spans="1:14" x14ac:dyDescent="0.3">
      <c r="A352" s="105"/>
      <c r="B352" s="217" t="s">
        <v>1038</v>
      </c>
      <c r="C352" s="195" t="s">
        <v>587</v>
      </c>
      <c r="D352" s="187">
        <v>170</v>
      </c>
      <c r="E352" s="187">
        <v>225</v>
      </c>
      <c r="F352" s="169">
        <v>5.8999999999999997E-2</v>
      </c>
      <c r="G352" s="223">
        <v>16.949152542372882</v>
      </c>
      <c r="H352" s="222" t="s">
        <v>16</v>
      </c>
      <c r="I352" s="218">
        <v>43011</v>
      </c>
      <c r="J352" s="221">
        <v>0.45</v>
      </c>
      <c r="K352" s="172">
        <v>0.45</v>
      </c>
      <c r="L352" s="219" t="s">
        <v>676</v>
      </c>
      <c r="M352" s="220" t="s">
        <v>685</v>
      </c>
      <c r="N352" s="107"/>
    </row>
    <row r="353" spans="1:14" x14ac:dyDescent="0.3">
      <c r="A353" s="105"/>
      <c r="B353" s="217" t="s">
        <v>354</v>
      </c>
      <c r="C353" s="195" t="s">
        <v>587</v>
      </c>
      <c r="D353" s="187">
        <v>170</v>
      </c>
      <c r="E353" s="187">
        <v>225</v>
      </c>
      <c r="F353" s="169" t="s">
        <v>781</v>
      </c>
      <c r="G353" s="223">
        <v>10.605578534309046</v>
      </c>
      <c r="H353" s="222" t="s">
        <v>16</v>
      </c>
      <c r="I353" s="218">
        <v>59700</v>
      </c>
      <c r="J353" s="221">
        <v>0.45</v>
      </c>
      <c r="K353" s="172">
        <v>0.45</v>
      </c>
      <c r="L353" s="219" t="s">
        <v>676</v>
      </c>
      <c r="M353" s="220" t="s">
        <v>685</v>
      </c>
      <c r="N353" s="107"/>
    </row>
    <row r="354" spans="1:14" x14ac:dyDescent="0.3">
      <c r="A354" s="105"/>
      <c r="B354" s="217" t="s">
        <v>355</v>
      </c>
      <c r="C354" s="195" t="s">
        <v>587</v>
      </c>
      <c r="D354" s="187">
        <v>170</v>
      </c>
      <c r="E354" s="187">
        <v>225</v>
      </c>
      <c r="F354" s="169" t="s">
        <v>777</v>
      </c>
      <c r="G354" s="223">
        <v>15.908367801463569</v>
      </c>
      <c r="H354" s="222" t="s">
        <v>16</v>
      </c>
      <c r="I354" s="218">
        <v>63400</v>
      </c>
      <c r="J354" s="221">
        <v>0.45</v>
      </c>
      <c r="K354" s="172">
        <v>0.45</v>
      </c>
      <c r="L354" s="219" t="s">
        <v>676</v>
      </c>
      <c r="M354" s="220" t="s">
        <v>685</v>
      </c>
      <c r="N354" s="107"/>
    </row>
    <row r="355" spans="1:14" x14ac:dyDescent="0.3">
      <c r="A355" s="105"/>
      <c r="B355" s="217" t="s">
        <v>356</v>
      </c>
      <c r="C355" s="195" t="s">
        <v>587</v>
      </c>
      <c r="D355" s="187">
        <v>170</v>
      </c>
      <c r="E355" s="187">
        <v>225</v>
      </c>
      <c r="F355" s="169" t="s">
        <v>834</v>
      </c>
      <c r="G355" s="223">
        <v>20.153164046755343</v>
      </c>
      <c r="H355" s="222" t="s">
        <v>16</v>
      </c>
      <c r="I355" s="218">
        <v>74200</v>
      </c>
      <c r="J355" s="221">
        <v>0.45</v>
      </c>
      <c r="K355" s="172">
        <v>0.45</v>
      </c>
      <c r="L355" s="219" t="s">
        <v>676</v>
      </c>
      <c r="M355" s="220" t="s">
        <v>685</v>
      </c>
      <c r="N355" s="107"/>
    </row>
    <row r="356" spans="1:14" x14ac:dyDescent="0.3">
      <c r="A356" s="105"/>
      <c r="B356" s="217" t="s">
        <v>357</v>
      </c>
      <c r="C356" s="195" t="s">
        <v>587</v>
      </c>
      <c r="D356" s="187">
        <v>170</v>
      </c>
      <c r="E356" s="187">
        <v>225</v>
      </c>
      <c r="F356" s="169" t="s">
        <v>835</v>
      </c>
      <c r="G356" s="223">
        <v>21.213406873143825</v>
      </c>
      <c r="H356" s="222" t="s">
        <v>16</v>
      </c>
      <c r="I356" s="218">
        <v>97900</v>
      </c>
      <c r="J356" s="221">
        <v>0.45</v>
      </c>
      <c r="K356" s="172">
        <v>0.45</v>
      </c>
      <c r="L356" s="219" t="s">
        <v>676</v>
      </c>
      <c r="M356" s="220" t="s">
        <v>685</v>
      </c>
      <c r="N356" s="107"/>
    </row>
    <row r="357" spans="1:14" x14ac:dyDescent="0.3">
      <c r="A357" s="105"/>
      <c r="B357" s="217" t="s">
        <v>358</v>
      </c>
      <c r="C357" s="195" t="s">
        <v>587</v>
      </c>
      <c r="D357" s="187">
        <v>170</v>
      </c>
      <c r="E357" s="187">
        <v>225</v>
      </c>
      <c r="F357" s="169" t="s">
        <v>738</v>
      </c>
      <c r="G357" s="223">
        <v>15.271838729383019</v>
      </c>
      <c r="H357" s="222" t="s">
        <v>16</v>
      </c>
      <c r="I357" s="218">
        <v>130000</v>
      </c>
      <c r="J357" s="221">
        <v>0.45</v>
      </c>
      <c r="K357" s="172">
        <v>0.45</v>
      </c>
      <c r="L357" s="219" t="s">
        <v>676</v>
      </c>
      <c r="M357" s="220" t="s">
        <v>685</v>
      </c>
      <c r="N357" s="107"/>
    </row>
    <row r="358" spans="1:14" x14ac:dyDescent="0.3">
      <c r="A358" s="105"/>
      <c r="B358" s="217" t="s">
        <v>359</v>
      </c>
      <c r="C358" s="195" t="s">
        <v>581</v>
      </c>
      <c r="D358" s="187">
        <v>190</v>
      </c>
      <c r="E358" s="187">
        <v>300</v>
      </c>
      <c r="F358" s="169" t="s">
        <v>777</v>
      </c>
      <c r="G358" s="223">
        <v>15.908367801463569</v>
      </c>
      <c r="H358" s="222" t="s">
        <v>16</v>
      </c>
      <c r="I358" s="218">
        <v>132000</v>
      </c>
      <c r="J358" s="221">
        <v>0.45</v>
      </c>
      <c r="K358" s="172">
        <v>0.45</v>
      </c>
      <c r="L358" s="219" t="s">
        <v>676</v>
      </c>
      <c r="M358" s="220" t="s">
        <v>685</v>
      </c>
      <c r="N358" s="107"/>
    </row>
    <row r="359" spans="1:14" x14ac:dyDescent="0.3">
      <c r="A359" s="105"/>
      <c r="B359" s="217" t="s">
        <v>360</v>
      </c>
      <c r="C359" s="195" t="s">
        <v>581</v>
      </c>
      <c r="D359" s="187">
        <v>190</v>
      </c>
      <c r="E359" s="187">
        <v>300</v>
      </c>
      <c r="F359" s="169" t="s">
        <v>835</v>
      </c>
      <c r="G359" s="223">
        <v>21.213406873143825</v>
      </c>
      <c r="H359" s="222" t="s">
        <v>16</v>
      </c>
      <c r="I359" s="218">
        <v>141000</v>
      </c>
      <c r="J359" s="221">
        <v>0.45</v>
      </c>
      <c r="K359" s="172">
        <v>0.45</v>
      </c>
      <c r="L359" s="219" t="s">
        <v>676</v>
      </c>
      <c r="M359" s="220" t="s">
        <v>685</v>
      </c>
      <c r="N359" s="107"/>
    </row>
    <row r="360" spans="1:14" x14ac:dyDescent="0.3">
      <c r="A360" s="105"/>
      <c r="B360" s="217" t="s">
        <v>361</v>
      </c>
      <c r="C360" s="195" t="s">
        <v>581</v>
      </c>
      <c r="D360" s="187">
        <v>190</v>
      </c>
      <c r="E360" s="187">
        <v>300</v>
      </c>
      <c r="F360" s="169" t="s">
        <v>836</v>
      </c>
      <c r="G360" s="223">
        <v>31.816735602927139</v>
      </c>
      <c r="H360" s="222" t="s">
        <v>16</v>
      </c>
      <c r="I360" s="218">
        <v>156000</v>
      </c>
      <c r="J360" s="221">
        <v>0.45</v>
      </c>
      <c r="K360" s="172">
        <v>0.45</v>
      </c>
      <c r="L360" s="219" t="s">
        <v>676</v>
      </c>
      <c r="M360" s="220" t="s">
        <v>685</v>
      </c>
      <c r="N360" s="107"/>
    </row>
    <row r="361" spans="1:14" x14ac:dyDescent="0.3">
      <c r="A361" s="105"/>
      <c r="B361" s="217" t="s">
        <v>362</v>
      </c>
      <c r="C361" s="195" t="s">
        <v>581</v>
      </c>
      <c r="D361" s="187">
        <v>190</v>
      </c>
      <c r="E361" s="187">
        <v>300</v>
      </c>
      <c r="F361" s="169" t="s">
        <v>837</v>
      </c>
      <c r="G361" s="223">
        <v>20.521239482864765</v>
      </c>
      <c r="H361" s="222" t="s">
        <v>16</v>
      </c>
      <c r="I361" s="218">
        <v>145000</v>
      </c>
      <c r="J361" s="221">
        <v>0.45</v>
      </c>
      <c r="K361" s="172">
        <v>0.45</v>
      </c>
      <c r="L361" s="219" t="s">
        <v>676</v>
      </c>
      <c r="M361" s="220" t="s">
        <v>685</v>
      </c>
      <c r="N361" s="107"/>
    </row>
    <row r="362" spans="1:14" x14ac:dyDescent="0.3">
      <c r="A362" s="105"/>
      <c r="B362" s="217" t="s">
        <v>363</v>
      </c>
      <c r="C362" s="195" t="s">
        <v>581</v>
      </c>
      <c r="D362" s="187">
        <v>190</v>
      </c>
      <c r="E362" s="187">
        <v>300</v>
      </c>
      <c r="F362" s="169" t="s">
        <v>835</v>
      </c>
      <c r="G362" s="223">
        <v>21.213406873143825</v>
      </c>
      <c r="H362" s="222" t="s">
        <v>16</v>
      </c>
      <c r="I362" s="218">
        <v>161000</v>
      </c>
      <c r="J362" s="221">
        <v>0.45</v>
      </c>
      <c r="K362" s="172">
        <v>0.45</v>
      </c>
      <c r="L362" s="219" t="s">
        <v>676</v>
      </c>
      <c r="M362" s="220" t="s">
        <v>685</v>
      </c>
      <c r="N362" s="107"/>
    </row>
    <row r="363" spans="1:14" x14ac:dyDescent="0.3">
      <c r="A363" s="105"/>
      <c r="B363" s="217" t="s">
        <v>364</v>
      </c>
      <c r="C363" s="195" t="s">
        <v>586</v>
      </c>
      <c r="D363" s="187">
        <v>150</v>
      </c>
      <c r="E363" s="187">
        <v>190</v>
      </c>
      <c r="F363" s="169">
        <v>7.3999999999999996E-2</v>
      </c>
      <c r="G363" s="223">
        <v>13.513513513513514</v>
      </c>
      <c r="H363" s="222" t="s">
        <v>16</v>
      </c>
      <c r="I363" s="218">
        <v>46600</v>
      </c>
      <c r="J363" s="221">
        <v>0.45</v>
      </c>
      <c r="K363" s="172">
        <v>0.45</v>
      </c>
      <c r="L363" s="219" t="s">
        <v>676</v>
      </c>
      <c r="M363" s="220" t="s">
        <v>685</v>
      </c>
      <c r="N363" s="107"/>
    </row>
    <row r="364" spans="1:14" x14ac:dyDescent="0.3">
      <c r="A364" s="105"/>
      <c r="B364" s="231" t="s">
        <v>365</v>
      </c>
      <c r="C364" s="195" t="s">
        <v>586</v>
      </c>
      <c r="D364" s="187">
        <v>150</v>
      </c>
      <c r="E364" s="187">
        <v>190</v>
      </c>
      <c r="F364" s="178">
        <v>4.9000000000000002E-2</v>
      </c>
      <c r="G364" s="238">
        <v>20.408163265306122</v>
      </c>
      <c r="H364" s="190" t="s">
        <v>16</v>
      </c>
      <c r="I364" s="240">
        <v>74200</v>
      </c>
      <c r="J364" s="242">
        <v>0.45</v>
      </c>
      <c r="K364" s="165">
        <v>0.45</v>
      </c>
      <c r="L364" s="179" t="s">
        <v>676</v>
      </c>
      <c r="M364" s="180" t="s">
        <v>685</v>
      </c>
      <c r="N364" s="107"/>
    </row>
    <row r="365" spans="1:14" x14ac:dyDescent="0.3">
      <c r="A365" s="105"/>
      <c r="B365" s="217" t="s">
        <v>366</v>
      </c>
      <c r="C365" s="195" t="s">
        <v>587</v>
      </c>
      <c r="D365" s="187">
        <v>170</v>
      </c>
      <c r="E365" s="187">
        <v>225</v>
      </c>
      <c r="F365" s="169" t="s">
        <v>839</v>
      </c>
      <c r="G365" s="223">
        <v>13.257324671881214</v>
      </c>
      <c r="H365" s="222" t="s">
        <v>16</v>
      </c>
      <c r="I365" s="218">
        <v>40700</v>
      </c>
      <c r="J365" s="221">
        <v>0.45</v>
      </c>
      <c r="K365" s="172">
        <v>0.45</v>
      </c>
      <c r="L365" s="219" t="s">
        <v>676</v>
      </c>
      <c r="M365" s="220" t="s">
        <v>685</v>
      </c>
      <c r="N365" s="107"/>
    </row>
    <row r="366" spans="1:14" x14ac:dyDescent="0.3">
      <c r="A366" s="105"/>
      <c r="B366" s="217" t="s">
        <v>367</v>
      </c>
      <c r="C366" s="195" t="s">
        <v>586</v>
      </c>
      <c r="D366" s="187">
        <v>150</v>
      </c>
      <c r="E366" s="187">
        <v>190</v>
      </c>
      <c r="F366" s="169" t="s">
        <v>840</v>
      </c>
      <c r="G366" s="223">
        <v>7.2653298459750069</v>
      </c>
      <c r="H366" s="222" t="s">
        <v>16</v>
      </c>
      <c r="I366" s="218">
        <v>44200</v>
      </c>
      <c r="J366" s="221">
        <v>0.45</v>
      </c>
      <c r="K366" s="172">
        <v>0.45</v>
      </c>
      <c r="L366" s="219" t="s">
        <v>676</v>
      </c>
      <c r="M366" s="220" t="s">
        <v>685</v>
      </c>
      <c r="N366" s="107"/>
    </row>
    <row r="367" spans="1:14" x14ac:dyDescent="0.3">
      <c r="A367" s="105"/>
      <c r="B367" s="217" t="s">
        <v>368</v>
      </c>
      <c r="C367" s="195" t="s">
        <v>586</v>
      </c>
      <c r="D367" s="187">
        <v>150</v>
      </c>
      <c r="E367" s="187">
        <v>190</v>
      </c>
      <c r="F367" s="169" t="s">
        <v>841</v>
      </c>
      <c r="G367" s="223">
        <v>9.7049689440993774</v>
      </c>
      <c r="H367" s="222" t="s">
        <v>16</v>
      </c>
      <c r="I367" s="218">
        <v>39600</v>
      </c>
      <c r="J367" s="221">
        <v>0.45</v>
      </c>
      <c r="K367" s="172">
        <v>0.45</v>
      </c>
      <c r="L367" s="219" t="s">
        <v>676</v>
      </c>
      <c r="M367" s="220" t="s">
        <v>685</v>
      </c>
      <c r="N367" s="107"/>
    </row>
    <row r="368" spans="1:14" x14ac:dyDescent="0.3">
      <c r="A368" s="105"/>
      <c r="B368" s="217" t="s">
        <v>369</v>
      </c>
      <c r="C368" s="195" t="s">
        <v>587</v>
      </c>
      <c r="D368" s="187">
        <v>170</v>
      </c>
      <c r="E368" s="187">
        <v>225</v>
      </c>
      <c r="F368" s="169" t="s">
        <v>781</v>
      </c>
      <c r="G368" s="223">
        <v>10.605578534309046</v>
      </c>
      <c r="H368" s="222" t="s">
        <v>16</v>
      </c>
      <c r="I368" s="218">
        <v>45300</v>
      </c>
      <c r="J368" s="221">
        <v>0.45</v>
      </c>
      <c r="K368" s="172">
        <v>0.45</v>
      </c>
      <c r="L368" s="219" t="s">
        <v>676</v>
      </c>
      <c r="M368" s="220" t="s">
        <v>685</v>
      </c>
      <c r="N368" s="107"/>
    </row>
    <row r="369" spans="1:14" x14ac:dyDescent="0.3">
      <c r="A369" s="105"/>
      <c r="B369" s="217" t="s">
        <v>370</v>
      </c>
      <c r="C369" s="195" t="s">
        <v>587</v>
      </c>
      <c r="D369" s="187">
        <v>170</v>
      </c>
      <c r="E369" s="187">
        <v>225</v>
      </c>
      <c r="F369" s="169" t="s">
        <v>777</v>
      </c>
      <c r="G369" s="223">
        <v>15.908367801463569</v>
      </c>
      <c r="H369" s="222" t="s">
        <v>16</v>
      </c>
      <c r="I369" s="218">
        <v>58300</v>
      </c>
      <c r="J369" s="221">
        <v>0.45</v>
      </c>
      <c r="K369" s="172">
        <v>0.45</v>
      </c>
      <c r="L369" s="219" t="s">
        <v>676</v>
      </c>
      <c r="M369" s="220" t="s">
        <v>685</v>
      </c>
      <c r="N369" s="107"/>
    </row>
    <row r="370" spans="1:14" x14ac:dyDescent="0.3">
      <c r="A370" s="105"/>
      <c r="B370" s="217" t="s">
        <v>371</v>
      </c>
      <c r="C370" s="195" t="s">
        <v>581</v>
      </c>
      <c r="D370" s="187">
        <v>190</v>
      </c>
      <c r="E370" s="187">
        <v>300</v>
      </c>
      <c r="F370" s="169" t="s">
        <v>842</v>
      </c>
      <c r="G370" s="223">
        <v>11.507479861910241</v>
      </c>
      <c r="H370" s="222" t="s">
        <v>16</v>
      </c>
      <c r="I370" s="218">
        <v>50000</v>
      </c>
      <c r="J370" s="221">
        <v>0.45</v>
      </c>
      <c r="K370" s="172">
        <v>0.45</v>
      </c>
      <c r="L370" s="219" t="s">
        <v>676</v>
      </c>
      <c r="M370" s="220" t="s">
        <v>685</v>
      </c>
      <c r="N370" s="107"/>
    </row>
    <row r="371" spans="1:14" x14ac:dyDescent="0.3">
      <c r="A371" s="105"/>
      <c r="B371" s="217" t="s">
        <v>372</v>
      </c>
      <c r="C371" s="186" t="s">
        <v>581</v>
      </c>
      <c r="D371" s="187">
        <v>190</v>
      </c>
      <c r="E371" s="187">
        <v>300</v>
      </c>
      <c r="F371" s="169" t="s">
        <v>781</v>
      </c>
      <c r="G371" s="223">
        <v>10.605578534309046</v>
      </c>
      <c r="H371" s="222" t="s">
        <v>16</v>
      </c>
      <c r="I371" s="218">
        <v>55500</v>
      </c>
      <c r="J371" s="221">
        <v>0.45</v>
      </c>
      <c r="K371" s="172">
        <v>0.45</v>
      </c>
      <c r="L371" s="219" t="s">
        <v>676</v>
      </c>
      <c r="M371" s="220" t="s">
        <v>685</v>
      </c>
      <c r="N371" s="107"/>
    </row>
    <row r="372" spans="1:14" x14ac:dyDescent="0.3">
      <c r="A372" s="105"/>
      <c r="B372" s="217" t="s">
        <v>373</v>
      </c>
      <c r="C372" s="186" t="s">
        <v>589</v>
      </c>
      <c r="D372" s="187">
        <v>105</v>
      </c>
      <c r="E372" s="187">
        <v>150</v>
      </c>
      <c r="F372" s="169" t="s">
        <v>778</v>
      </c>
      <c r="G372" s="223">
        <v>5.3030704778066502</v>
      </c>
      <c r="H372" s="222" t="s">
        <v>16</v>
      </c>
      <c r="I372" s="218">
        <v>20500</v>
      </c>
      <c r="J372" s="221">
        <v>0.45</v>
      </c>
      <c r="K372" s="172">
        <v>0.45</v>
      </c>
      <c r="L372" s="219" t="s">
        <v>676</v>
      </c>
      <c r="M372" s="220" t="s">
        <v>685</v>
      </c>
      <c r="N372" s="107"/>
    </row>
    <row r="373" spans="1:14" x14ac:dyDescent="0.3">
      <c r="A373" s="105"/>
      <c r="B373" s="217" t="s">
        <v>374</v>
      </c>
      <c r="C373" s="195" t="s">
        <v>589</v>
      </c>
      <c r="D373" s="187">
        <v>105</v>
      </c>
      <c r="E373" s="187">
        <v>150</v>
      </c>
      <c r="F373" s="169" t="s">
        <v>843</v>
      </c>
      <c r="G373" s="223">
        <v>6.7349137931034484</v>
      </c>
      <c r="H373" s="222" t="s">
        <v>16</v>
      </c>
      <c r="I373" s="218">
        <v>23100</v>
      </c>
      <c r="J373" s="221">
        <v>0.45</v>
      </c>
      <c r="K373" s="172">
        <v>0.45</v>
      </c>
      <c r="L373" s="219" t="s">
        <v>676</v>
      </c>
      <c r="M373" s="220" t="s">
        <v>685</v>
      </c>
      <c r="N373" s="107"/>
    </row>
    <row r="374" spans="1:14" x14ac:dyDescent="0.3">
      <c r="A374" s="105"/>
      <c r="B374" s="217" t="s">
        <v>375</v>
      </c>
      <c r="C374" s="195" t="s">
        <v>579</v>
      </c>
      <c r="D374" s="187">
        <v>130</v>
      </c>
      <c r="E374" s="187">
        <v>170</v>
      </c>
      <c r="F374" s="169" t="s">
        <v>780</v>
      </c>
      <c r="G374" s="223">
        <v>7.9548166414764143</v>
      </c>
      <c r="H374" s="222" t="s">
        <v>16</v>
      </c>
      <c r="I374" s="218">
        <v>30500</v>
      </c>
      <c r="J374" s="221">
        <v>0.45</v>
      </c>
      <c r="K374" s="172">
        <v>0.45</v>
      </c>
      <c r="L374" s="219" t="s">
        <v>676</v>
      </c>
      <c r="M374" s="220" t="s">
        <v>685</v>
      </c>
      <c r="N374" s="107"/>
    </row>
    <row r="375" spans="1:14" x14ac:dyDescent="0.3">
      <c r="A375" s="105"/>
      <c r="B375" s="217" t="s">
        <v>376</v>
      </c>
      <c r="C375" s="195" t="s">
        <v>579</v>
      </c>
      <c r="D375" s="187">
        <v>130</v>
      </c>
      <c r="E375" s="187">
        <v>170</v>
      </c>
      <c r="F375" s="169" t="s">
        <v>844</v>
      </c>
      <c r="G375" s="223">
        <v>10.075566750629722</v>
      </c>
      <c r="H375" s="222" t="s">
        <v>16</v>
      </c>
      <c r="I375" s="218">
        <v>27400</v>
      </c>
      <c r="J375" s="221">
        <v>0.45</v>
      </c>
      <c r="K375" s="172">
        <v>0.45</v>
      </c>
      <c r="L375" s="219" t="s">
        <v>676</v>
      </c>
      <c r="M375" s="220" t="s">
        <v>685</v>
      </c>
      <c r="N375" s="107"/>
    </row>
    <row r="376" spans="1:14" x14ac:dyDescent="0.3">
      <c r="A376" s="105"/>
      <c r="B376" s="217" t="s">
        <v>1039</v>
      </c>
      <c r="C376" s="195" t="s">
        <v>586</v>
      </c>
      <c r="D376" s="187">
        <v>150</v>
      </c>
      <c r="E376" s="187">
        <v>190</v>
      </c>
      <c r="F376" s="169">
        <v>0.127</v>
      </c>
      <c r="G376" s="223">
        <v>7.8740157480314963</v>
      </c>
      <c r="H376" s="222" t="s">
        <v>16</v>
      </c>
      <c r="I376" s="218">
        <v>18473</v>
      </c>
      <c r="J376" s="221">
        <v>0.45</v>
      </c>
      <c r="K376" s="172">
        <v>0.45</v>
      </c>
      <c r="L376" s="219" t="s">
        <v>676</v>
      </c>
      <c r="M376" s="220" t="s">
        <v>685</v>
      </c>
      <c r="N376" s="107"/>
    </row>
    <row r="377" spans="1:14" x14ac:dyDescent="0.3">
      <c r="A377" s="105"/>
      <c r="B377" s="217" t="s">
        <v>377</v>
      </c>
      <c r="C377" s="195" t="s">
        <v>586</v>
      </c>
      <c r="D377" s="187">
        <v>150</v>
      </c>
      <c r="E377" s="187">
        <v>190</v>
      </c>
      <c r="F377" s="169" t="s">
        <v>781</v>
      </c>
      <c r="G377" s="223">
        <v>10.605578534309046</v>
      </c>
      <c r="H377" s="222" t="s">
        <v>16</v>
      </c>
      <c r="I377" s="218">
        <v>36900</v>
      </c>
      <c r="J377" s="221">
        <v>0.45</v>
      </c>
      <c r="K377" s="172">
        <v>0.45</v>
      </c>
      <c r="L377" s="219" t="s">
        <v>676</v>
      </c>
      <c r="M377" s="220" t="s">
        <v>685</v>
      </c>
      <c r="N377" s="107"/>
    </row>
    <row r="378" spans="1:14" x14ac:dyDescent="0.3">
      <c r="A378" s="105"/>
      <c r="B378" s="217" t="s">
        <v>378</v>
      </c>
      <c r="C378" s="195" t="s">
        <v>586</v>
      </c>
      <c r="D378" s="187">
        <v>150</v>
      </c>
      <c r="E378" s="187">
        <v>190</v>
      </c>
      <c r="F378" s="169" t="s">
        <v>838</v>
      </c>
      <c r="G378" s="223">
        <v>13.417415805715819</v>
      </c>
      <c r="H378" s="222" t="s">
        <v>16</v>
      </c>
      <c r="I378" s="218">
        <v>33100</v>
      </c>
      <c r="J378" s="221">
        <v>0.45</v>
      </c>
      <c r="K378" s="172">
        <v>0.45</v>
      </c>
      <c r="L378" s="219" t="s">
        <v>676</v>
      </c>
      <c r="M378" s="220" t="s">
        <v>685</v>
      </c>
      <c r="N378" s="107"/>
    </row>
    <row r="379" spans="1:14" x14ac:dyDescent="0.3">
      <c r="A379" s="105"/>
      <c r="B379" s="217" t="s">
        <v>379</v>
      </c>
      <c r="C379" s="195" t="s">
        <v>581</v>
      </c>
      <c r="D379" s="187">
        <v>190</v>
      </c>
      <c r="E379" s="187">
        <v>300</v>
      </c>
      <c r="F379" s="169" t="s">
        <v>834</v>
      </c>
      <c r="G379" s="223">
        <v>20.153164046755343</v>
      </c>
      <c r="H379" s="222" t="s">
        <v>16</v>
      </c>
      <c r="I379" s="218">
        <v>130000</v>
      </c>
      <c r="J379" s="221">
        <v>0.45</v>
      </c>
      <c r="K379" s="172">
        <v>0.45</v>
      </c>
      <c r="L379" s="219" t="s">
        <v>676</v>
      </c>
      <c r="M379" s="220" t="s">
        <v>685</v>
      </c>
      <c r="N379" s="107"/>
    </row>
    <row r="380" spans="1:14" x14ac:dyDescent="0.3">
      <c r="A380" s="105"/>
      <c r="B380" s="217" t="s">
        <v>380</v>
      </c>
      <c r="C380" s="195" t="s">
        <v>581</v>
      </c>
      <c r="D380" s="187">
        <v>190</v>
      </c>
      <c r="E380" s="187">
        <v>300</v>
      </c>
      <c r="F380" s="169" t="s">
        <v>838</v>
      </c>
      <c r="G380" s="223">
        <v>13.417415805715819</v>
      </c>
      <c r="H380" s="222" t="s">
        <v>16</v>
      </c>
      <c r="I380" s="218">
        <v>102000</v>
      </c>
      <c r="J380" s="221">
        <v>0.45</v>
      </c>
      <c r="K380" s="172">
        <v>0.45</v>
      </c>
      <c r="L380" s="219" t="s">
        <v>676</v>
      </c>
      <c r="M380" s="220" t="s">
        <v>685</v>
      </c>
      <c r="N380" s="107"/>
    </row>
    <row r="381" spans="1:14" x14ac:dyDescent="0.3">
      <c r="A381" s="105"/>
      <c r="B381" s="217" t="s">
        <v>381</v>
      </c>
      <c r="C381" s="195" t="s">
        <v>587</v>
      </c>
      <c r="D381" s="187">
        <v>170</v>
      </c>
      <c r="E381" s="187">
        <v>225</v>
      </c>
      <c r="F381" s="169" t="s">
        <v>773</v>
      </c>
      <c r="G381" s="223">
        <v>9.8483356312783137</v>
      </c>
      <c r="H381" s="222" t="s">
        <v>16</v>
      </c>
      <c r="I381" s="218">
        <v>65100</v>
      </c>
      <c r="J381" s="221">
        <v>0.45</v>
      </c>
      <c r="K381" s="172">
        <v>0.45</v>
      </c>
      <c r="L381" s="219" t="s">
        <v>676</v>
      </c>
      <c r="M381" s="220" t="s">
        <v>685</v>
      </c>
      <c r="N381" s="107"/>
    </row>
    <row r="382" spans="1:14" x14ac:dyDescent="0.3">
      <c r="A382" s="105"/>
      <c r="B382" s="217" t="s">
        <v>382</v>
      </c>
      <c r="C382" s="195" t="s">
        <v>587</v>
      </c>
      <c r="D382" s="187">
        <v>170</v>
      </c>
      <c r="E382" s="187">
        <v>225</v>
      </c>
      <c r="F382" s="169" t="s">
        <v>775</v>
      </c>
      <c r="G382" s="223">
        <v>14.773230905599055</v>
      </c>
      <c r="H382" s="222" t="s">
        <v>16</v>
      </c>
      <c r="I382" s="218">
        <v>70500</v>
      </c>
      <c r="J382" s="221">
        <v>0.45</v>
      </c>
      <c r="K382" s="172">
        <v>0.45</v>
      </c>
      <c r="L382" s="219" t="s">
        <v>676</v>
      </c>
      <c r="M382" s="220" t="s">
        <v>685</v>
      </c>
      <c r="N382" s="107"/>
    </row>
    <row r="383" spans="1:14" x14ac:dyDescent="0.3">
      <c r="A383" s="105"/>
      <c r="B383" s="217" t="s">
        <v>383</v>
      </c>
      <c r="C383" s="195" t="s">
        <v>587</v>
      </c>
      <c r="D383" s="187">
        <v>170</v>
      </c>
      <c r="E383" s="187">
        <v>225</v>
      </c>
      <c r="F383" s="169" t="s">
        <v>845</v>
      </c>
      <c r="G383" s="223">
        <v>18.712574850299401</v>
      </c>
      <c r="H383" s="222" t="s">
        <v>16</v>
      </c>
      <c r="I383" s="218">
        <v>81200</v>
      </c>
      <c r="J383" s="221">
        <v>0.45</v>
      </c>
      <c r="K383" s="228">
        <v>0.45</v>
      </c>
      <c r="L383" s="219" t="s">
        <v>676</v>
      </c>
      <c r="M383" s="220" t="s">
        <v>685</v>
      </c>
      <c r="N383" s="107"/>
    </row>
    <row r="384" spans="1:14" x14ac:dyDescent="0.3">
      <c r="A384" s="105"/>
      <c r="B384" s="217" t="s">
        <v>384</v>
      </c>
      <c r="C384" s="195" t="s">
        <v>587</v>
      </c>
      <c r="D384" s="187">
        <v>170</v>
      </c>
      <c r="E384" s="187">
        <v>225</v>
      </c>
      <c r="F384" s="169" t="s">
        <v>846</v>
      </c>
      <c r="G384" s="223">
        <v>19.696671262556627</v>
      </c>
      <c r="H384" s="222" t="s">
        <v>16</v>
      </c>
      <c r="I384" s="218">
        <v>105000</v>
      </c>
      <c r="J384" s="221">
        <v>0.45</v>
      </c>
      <c r="K384" s="172">
        <v>0.45</v>
      </c>
      <c r="L384" s="219" t="s">
        <v>676</v>
      </c>
      <c r="M384" s="220" t="s">
        <v>685</v>
      </c>
      <c r="N384" s="107"/>
    </row>
    <row r="385" spans="1:14" x14ac:dyDescent="0.3">
      <c r="A385" s="105"/>
      <c r="B385" s="231" t="s">
        <v>385</v>
      </c>
      <c r="C385" s="195" t="s">
        <v>587</v>
      </c>
      <c r="D385" s="187">
        <v>170</v>
      </c>
      <c r="E385" s="187">
        <v>225</v>
      </c>
      <c r="F385" s="178" t="s">
        <v>807</v>
      </c>
      <c r="G385" s="238">
        <v>14.18238547723727</v>
      </c>
      <c r="H385" s="190" t="s">
        <v>16</v>
      </c>
      <c r="I385" s="240">
        <v>137000</v>
      </c>
      <c r="J385" s="242">
        <v>0.45</v>
      </c>
      <c r="K385" s="165">
        <v>0.45</v>
      </c>
      <c r="L385" s="179" t="s">
        <v>676</v>
      </c>
      <c r="M385" s="180" t="s">
        <v>685</v>
      </c>
      <c r="N385" s="107"/>
    </row>
    <row r="386" spans="1:14" x14ac:dyDescent="0.3">
      <c r="A386" s="105"/>
      <c r="B386" s="217" t="s">
        <v>386</v>
      </c>
      <c r="C386" s="195" t="s">
        <v>581</v>
      </c>
      <c r="D386" s="187">
        <v>190</v>
      </c>
      <c r="E386" s="187">
        <v>300</v>
      </c>
      <c r="F386" s="169" t="s">
        <v>775</v>
      </c>
      <c r="G386" s="223">
        <v>14.773230905599055</v>
      </c>
      <c r="H386" s="222" t="s">
        <v>16</v>
      </c>
      <c r="I386" s="218">
        <v>139000</v>
      </c>
      <c r="J386" s="221">
        <v>0.45</v>
      </c>
      <c r="K386" s="172">
        <v>0.45</v>
      </c>
      <c r="L386" s="219" t="s">
        <v>676</v>
      </c>
      <c r="M386" s="220" t="s">
        <v>685</v>
      </c>
      <c r="N386" s="107"/>
    </row>
    <row r="387" spans="1:14" x14ac:dyDescent="0.3">
      <c r="A387" s="105"/>
      <c r="B387" s="217" t="s">
        <v>387</v>
      </c>
      <c r="C387" s="195" t="s">
        <v>581</v>
      </c>
      <c r="D387" s="187">
        <v>190</v>
      </c>
      <c r="E387" s="187">
        <v>300</v>
      </c>
      <c r="F387" s="169" t="s">
        <v>846</v>
      </c>
      <c r="G387" s="223">
        <v>19.696671262556627</v>
      </c>
      <c r="H387" s="222" t="s">
        <v>16</v>
      </c>
      <c r="I387" s="218">
        <v>148000</v>
      </c>
      <c r="J387" s="221">
        <v>0.45</v>
      </c>
      <c r="K387" s="172">
        <v>0.45</v>
      </c>
      <c r="L387" s="219" t="s">
        <v>676</v>
      </c>
      <c r="M387" s="220" t="s">
        <v>685</v>
      </c>
      <c r="N387" s="107"/>
    </row>
    <row r="388" spans="1:14" x14ac:dyDescent="0.3">
      <c r="A388" s="105"/>
      <c r="B388" s="217" t="s">
        <v>388</v>
      </c>
      <c r="C388" s="195" t="s">
        <v>581</v>
      </c>
      <c r="D388" s="187">
        <v>190</v>
      </c>
      <c r="E388" s="187">
        <v>300</v>
      </c>
      <c r="F388" s="169" t="s">
        <v>847</v>
      </c>
      <c r="G388" s="223">
        <v>29.542097488921716</v>
      </c>
      <c r="H388" s="222" t="s">
        <v>16</v>
      </c>
      <c r="I388" s="218">
        <v>174000</v>
      </c>
      <c r="J388" s="221">
        <v>0.45</v>
      </c>
      <c r="K388" s="172">
        <v>0.45</v>
      </c>
      <c r="L388" s="219" t="s">
        <v>676</v>
      </c>
      <c r="M388" s="220" t="s">
        <v>685</v>
      </c>
      <c r="N388" s="107"/>
    </row>
    <row r="389" spans="1:14" x14ac:dyDescent="0.3">
      <c r="A389" s="105"/>
      <c r="B389" s="217" t="s">
        <v>389</v>
      </c>
      <c r="C389" s="195" t="s">
        <v>581</v>
      </c>
      <c r="D389" s="187">
        <v>190</v>
      </c>
      <c r="E389" s="187">
        <v>300</v>
      </c>
      <c r="F389" s="169" t="s">
        <v>848</v>
      </c>
      <c r="G389" s="223">
        <v>19.058509624547359</v>
      </c>
      <c r="H389" s="222" t="s">
        <v>16</v>
      </c>
      <c r="I389" s="218">
        <v>163000</v>
      </c>
      <c r="J389" s="221">
        <v>0.45</v>
      </c>
      <c r="K389" s="172">
        <v>0.45</v>
      </c>
      <c r="L389" s="219" t="s">
        <v>676</v>
      </c>
      <c r="M389" s="220" t="s">
        <v>685</v>
      </c>
      <c r="N389" s="107"/>
    </row>
    <row r="390" spans="1:14" x14ac:dyDescent="0.3">
      <c r="A390" s="105"/>
      <c r="B390" s="217" t="s">
        <v>390</v>
      </c>
      <c r="C390" s="195" t="s">
        <v>581</v>
      </c>
      <c r="D390" s="187">
        <v>190</v>
      </c>
      <c r="E390" s="187">
        <v>300</v>
      </c>
      <c r="F390" s="169" t="s">
        <v>846</v>
      </c>
      <c r="G390" s="223">
        <v>19.696671262556627</v>
      </c>
      <c r="H390" s="222" t="s">
        <v>16</v>
      </c>
      <c r="I390" s="218">
        <v>179000</v>
      </c>
      <c r="J390" s="221">
        <v>0.45</v>
      </c>
      <c r="K390" s="172">
        <v>0.45</v>
      </c>
      <c r="L390" s="219" t="s">
        <v>676</v>
      </c>
      <c r="M390" s="220" t="s">
        <v>685</v>
      </c>
      <c r="N390" s="107"/>
    </row>
    <row r="391" spans="1:14" x14ac:dyDescent="0.3">
      <c r="A391" s="105"/>
      <c r="B391" s="217" t="s">
        <v>391</v>
      </c>
      <c r="C391" s="195" t="s">
        <v>586</v>
      </c>
      <c r="D391" s="187">
        <v>150</v>
      </c>
      <c r="E391" s="187">
        <v>190</v>
      </c>
      <c r="F391" s="169" t="s">
        <v>849</v>
      </c>
      <c r="G391" s="223">
        <v>12.457954403886882</v>
      </c>
      <c r="H391" s="222" t="s">
        <v>16</v>
      </c>
      <c r="I391" s="218">
        <v>52000</v>
      </c>
      <c r="J391" s="221">
        <v>0.45</v>
      </c>
      <c r="K391" s="172">
        <v>0.45</v>
      </c>
      <c r="L391" s="219" t="s">
        <v>676</v>
      </c>
      <c r="M391" s="220" t="s">
        <v>685</v>
      </c>
      <c r="N391" s="107"/>
    </row>
    <row r="392" spans="1:14" x14ac:dyDescent="0.3">
      <c r="A392" s="105"/>
      <c r="B392" s="217" t="s">
        <v>392</v>
      </c>
      <c r="C392" s="195" t="s">
        <v>586</v>
      </c>
      <c r="D392" s="187">
        <v>150</v>
      </c>
      <c r="E392" s="187">
        <v>190</v>
      </c>
      <c r="F392" s="169" t="s">
        <v>845</v>
      </c>
      <c r="G392" s="223">
        <v>18.712574850299401</v>
      </c>
      <c r="H392" s="222" t="s">
        <v>16</v>
      </c>
      <c r="I392" s="218">
        <v>81200</v>
      </c>
      <c r="J392" s="221">
        <v>0.45</v>
      </c>
      <c r="K392" s="172">
        <v>0.45</v>
      </c>
      <c r="L392" s="219" t="s">
        <v>676</v>
      </c>
      <c r="M392" s="220" t="s">
        <v>685</v>
      </c>
      <c r="N392" s="107"/>
    </row>
    <row r="393" spans="1:14" x14ac:dyDescent="0.3">
      <c r="A393" s="105"/>
      <c r="B393" s="217" t="s">
        <v>393</v>
      </c>
      <c r="C393" s="195" t="s">
        <v>587</v>
      </c>
      <c r="D393" s="187">
        <v>170</v>
      </c>
      <c r="E393" s="187">
        <v>225</v>
      </c>
      <c r="F393" s="169" t="s">
        <v>850</v>
      </c>
      <c r="G393" s="223">
        <v>12.310722639418934</v>
      </c>
      <c r="H393" s="222" t="s">
        <v>16</v>
      </c>
      <c r="I393" s="218">
        <v>52920</v>
      </c>
      <c r="J393" s="221">
        <v>0.45</v>
      </c>
      <c r="K393" s="172">
        <v>0.45</v>
      </c>
      <c r="L393" s="219" t="s">
        <v>676</v>
      </c>
      <c r="M393" s="220" t="s">
        <v>685</v>
      </c>
      <c r="N393" s="107"/>
    </row>
    <row r="394" spans="1:14" x14ac:dyDescent="0.3">
      <c r="A394" s="105"/>
      <c r="B394" s="217" t="s">
        <v>393</v>
      </c>
      <c r="C394" s="195" t="s">
        <v>587</v>
      </c>
      <c r="D394" s="187">
        <v>170</v>
      </c>
      <c r="E394" s="187">
        <v>225</v>
      </c>
      <c r="F394" s="169">
        <v>0.81</v>
      </c>
      <c r="G394" s="223">
        <v>1.2345679012345678</v>
      </c>
      <c r="H394" s="222" t="s">
        <v>16</v>
      </c>
      <c r="I394" s="218">
        <v>46000</v>
      </c>
      <c r="J394" s="221">
        <v>0.45</v>
      </c>
      <c r="K394" s="172">
        <v>0.45</v>
      </c>
      <c r="L394" s="219" t="s">
        <v>676</v>
      </c>
      <c r="M394" s="220" t="s">
        <v>685</v>
      </c>
      <c r="N394" s="107"/>
    </row>
    <row r="395" spans="1:14" x14ac:dyDescent="0.3">
      <c r="A395" s="105"/>
      <c r="B395" s="217" t="s">
        <v>1035</v>
      </c>
      <c r="C395" s="195" t="s">
        <v>587</v>
      </c>
      <c r="D395" s="187">
        <v>170</v>
      </c>
      <c r="E395" s="187">
        <v>225</v>
      </c>
      <c r="F395" s="169">
        <v>6.4000000000000001E-2</v>
      </c>
      <c r="G395" s="223">
        <v>15.625</v>
      </c>
      <c r="H395" s="222" t="s">
        <v>16</v>
      </c>
      <c r="I395" s="218">
        <v>48258</v>
      </c>
      <c r="J395" s="221">
        <v>0.45</v>
      </c>
      <c r="K395" s="172">
        <v>0.45</v>
      </c>
      <c r="L395" s="219" t="s">
        <v>676</v>
      </c>
      <c r="M395" s="220" t="s">
        <v>685</v>
      </c>
      <c r="N395" s="107"/>
    </row>
    <row r="396" spans="1:14" x14ac:dyDescent="0.3">
      <c r="A396" s="105"/>
      <c r="B396" s="217" t="s">
        <v>394</v>
      </c>
      <c r="C396" s="195" t="s">
        <v>586</v>
      </c>
      <c r="D396" s="187">
        <v>150</v>
      </c>
      <c r="E396" s="187">
        <v>190</v>
      </c>
      <c r="F396" s="169" t="s">
        <v>851</v>
      </c>
      <c r="G396" s="223">
        <v>6.7462726843419007</v>
      </c>
      <c r="H396" s="222" t="s">
        <v>16</v>
      </c>
      <c r="I396" s="218">
        <v>49600</v>
      </c>
      <c r="J396" s="221">
        <v>0.45</v>
      </c>
      <c r="K396" s="172">
        <v>0.45</v>
      </c>
      <c r="L396" s="219" t="s">
        <v>676</v>
      </c>
      <c r="M396" s="220" t="s">
        <v>685</v>
      </c>
      <c r="N396" s="107"/>
    </row>
    <row r="397" spans="1:14" x14ac:dyDescent="0.3">
      <c r="A397" s="105"/>
      <c r="B397" s="217" t="s">
        <v>395</v>
      </c>
      <c r="C397" s="195" t="s">
        <v>586</v>
      </c>
      <c r="D397" s="187">
        <v>150</v>
      </c>
      <c r="E397" s="187">
        <v>190</v>
      </c>
      <c r="F397" s="169" t="s">
        <v>852</v>
      </c>
      <c r="G397" s="223">
        <v>9.0114445345588905</v>
      </c>
      <c r="H397" s="222" t="s">
        <v>16</v>
      </c>
      <c r="I397" s="218">
        <v>45000</v>
      </c>
      <c r="J397" s="221">
        <v>0.45</v>
      </c>
      <c r="K397" s="172">
        <v>0.45</v>
      </c>
      <c r="L397" s="219" t="s">
        <v>676</v>
      </c>
      <c r="M397" s="220" t="s">
        <v>685</v>
      </c>
      <c r="N397" s="107"/>
    </row>
    <row r="398" spans="1:14" x14ac:dyDescent="0.3">
      <c r="A398" s="105"/>
      <c r="B398" s="217" t="s">
        <v>396</v>
      </c>
      <c r="C398" s="195" t="s">
        <v>587</v>
      </c>
      <c r="D398" s="187">
        <v>170</v>
      </c>
      <c r="E398" s="187">
        <v>225</v>
      </c>
      <c r="F398" s="169" t="s">
        <v>773</v>
      </c>
      <c r="G398" s="223">
        <v>9.8483356312783137</v>
      </c>
      <c r="H398" s="222" t="s">
        <v>16</v>
      </c>
      <c r="I398" s="218">
        <v>50700</v>
      </c>
      <c r="J398" s="221">
        <v>0.45</v>
      </c>
      <c r="K398" s="172">
        <v>0.45</v>
      </c>
      <c r="L398" s="219" t="s">
        <v>676</v>
      </c>
      <c r="M398" s="220" t="s">
        <v>685</v>
      </c>
      <c r="N398" s="107"/>
    </row>
    <row r="399" spans="1:14" x14ac:dyDescent="0.3">
      <c r="A399" s="105"/>
      <c r="B399" s="217" t="s">
        <v>397</v>
      </c>
      <c r="C399" s="195" t="s">
        <v>587</v>
      </c>
      <c r="D399" s="187">
        <v>170</v>
      </c>
      <c r="E399" s="187">
        <v>225</v>
      </c>
      <c r="F399" s="169" t="s">
        <v>775</v>
      </c>
      <c r="G399" s="223">
        <v>14.773230905599055</v>
      </c>
      <c r="H399" s="222" t="s">
        <v>16</v>
      </c>
      <c r="I399" s="218">
        <v>65400</v>
      </c>
      <c r="J399" s="221">
        <v>0.45</v>
      </c>
      <c r="K399" s="172">
        <v>0.45</v>
      </c>
      <c r="L399" s="219" t="s">
        <v>676</v>
      </c>
      <c r="M399" s="220" t="s">
        <v>685</v>
      </c>
      <c r="N399" s="107"/>
    </row>
    <row r="400" spans="1:14" x14ac:dyDescent="0.3">
      <c r="A400" s="105"/>
      <c r="B400" s="217" t="s">
        <v>398</v>
      </c>
      <c r="C400" s="195" t="s">
        <v>581</v>
      </c>
      <c r="D400" s="187">
        <v>190</v>
      </c>
      <c r="E400" s="187">
        <v>300</v>
      </c>
      <c r="F400" s="169" t="s">
        <v>853</v>
      </c>
      <c r="G400" s="223">
        <v>10.68604402650139</v>
      </c>
      <c r="H400" s="222" t="s">
        <v>16</v>
      </c>
      <c r="I400" s="218">
        <v>55400</v>
      </c>
      <c r="J400" s="221">
        <v>0.45</v>
      </c>
      <c r="K400" s="172">
        <v>0.45</v>
      </c>
      <c r="L400" s="219" t="s">
        <v>676</v>
      </c>
      <c r="M400" s="220" t="s">
        <v>685</v>
      </c>
      <c r="N400" s="107"/>
    </row>
    <row r="401" spans="1:14" x14ac:dyDescent="0.3">
      <c r="A401" s="105"/>
      <c r="B401" s="217" t="s">
        <v>399</v>
      </c>
      <c r="C401" s="195" t="s">
        <v>581</v>
      </c>
      <c r="D401" s="187">
        <v>190</v>
      </c>
      <c r="E401" s="187">
        <v>300</v>
      </c>
      <c r="F401" s="169" t="s">
        <v>854</v>
      </c>
      <c r="G401" s="223">
        <v>9.2081031307550649</v>
      </c>
      <c r="H401" s="222" t="s">
        <v>16</v>
      </c>
      <c r="I401" s="218">
        <v>62600</v>
      </c>
      <c r="J401" s="221">
        <v>0.45</v>
      </c>
      <c r="K401" s="172">
        <v>0.45</v>
      </c>
      <c r="L401" s="219" t="s">
        <v>676</v>
      </c>
      <c r="M401" s="220" t="s">
        <v>685</v>
      </c>
      <c r="N401" s="107"/>
    </row>
    <row r="402" spans="1:14" x14ac:dyDescent="0.3">
      <c r="A402" s="105"/>
      <c r="B402" s="217" t="s">
        <v>400</v>
      </c>
      <c r="C402" s="186" t="s">
        <v>589</v>
      </c>
      <c r="D402" s="187">
        <v>105</v>
      </c>
      <c r="E402" s="187">
        <v>150</v>
      </c>
      <c r="F402" s="169" t="s">
        <v>770</v>
      </c>
      <c r="G402" s="223">
        <v>4.9241678156391568</v>
      </c>
      <c r="H402" s="222" t="s">
        <v>16</v>
      </c>
      <c r="I402" s="218">
        <v>25900</v>
      </c>
      <c r="J402" s="221">
        <v>0.45</v>
      </c>
      <c r="K402" s="172">
        <v>0.45</v>
      </c>
      <c r="L402" s="219" t="s">
        <v>676</v>
      </c>
      <c r="M402" s="220" t="s">
        <v>685</v>
      </c>
      <c r="N402" s="107"/>
    </row>
    <row r="403" spans="1:14" x14ac:dyDescent="0.3">
      <c r="A403" s="105"/>
      <c r="B403" s="217" t="s">
        <v>401</v>
      </c>
      <c r="C403" s="186" t="s">
        <v>589</v>
      </c>
      <c r="D403" s="187">
        <v>105</v>
      </c>
      <c r="E403" s="187">
        <v>150</v>
      </c>
      <c r="F403" s="169" t="s">
        <v>855</v>
      </c>
      <c r="G403" s="223">
        <v>6.2539086929330834</v>
      </c>
      <c r="H403" s="222" t="s">
        <v>16</v>
      </c>
      <c r="I403" s="218">
        <v>28500</v>
      </c>
      <c r="J403" s="221">
        <v>0.45</v>
      </c>
      <c r="K403" s="172">
        <v>0.45</v>
      </c>
      <c r="L403" s="219" t="s">
        <v>676</v>
      </c>
      <c r="M403" s="220" t="s">
        <v>685</v>
      </c>
      <c r="N403" s="107"/>
    </row>
    <row r="404" spans="1:14" x14ac:dyDescent="0.3">
      <c r="A404" s="105"/>
      <c r="B404" s="217" t="s">
        <v>402</v>
      </c>
      <c r="C404" s="195" t="s">
        <v>579</v>
      </c>
      <c r="D404" s="187">
        <v>130</v>
      </c>
      <c r="E404" s="187">
        <v>170</v>
      </c>
      <c r="F404" s="169" t="s">
        <v>772</v>
      </c>
      <c r="G404" s="223">
        <v>7.3866154527995276</v>
      </c>
      <c r="H404" s="222" t="s">
        <v>16</v>
      </c>
      <c r="I404" s="218">
        <v>25900</v>
      </c>
      <c r="J404" s="221">
        <v>0.45</v>
      </c>
      <c r="K404" s="172">
        <v>0.45</v>
      </c>
      <c r="L404" s="219" t="s">
        <v>676</v>
      </c>
      <c r="M404" s="220" t="s">
        <v>685</v>
      </c>
      <c r="N404" s="107"/>
    </row>
    <row r="405" spans="1:14" x14ac:dyDescent="0.3">
      <c r="A405" s="105"/>
      <c r="B405" s="217" t="s">
        <v>403</v>
      </c>
      <c r="C405" s="195" t="s">
        <v>579</v>
      </c>
      <c r="D405" s="187">
        <v>130</v>
      </c>
      <c r="E405" s="187">
        <v>170</v>
      </c>
      <c r="F405" s="169" t="s">
        <v>856</v>
      </c>
      <c r="G405" s="223">
        <v>9.3562874251497004</v>
      </c>
      <c r="H405" s="222" t="s">
        <v>16</v>
      </c>
      <c r="I405" s="218">
        <v>32700</v>
      </c>
      <c r="J405" s="221">
        <v>0.45</v>
      </c>
      <c r="K405" s="172">
        <v>0.45</v>
      </c>
      <c r="L405" s="219" t="s">
        <v>676</v>
      </c>
      <c r="M405" s="220" t="s">
        <v>685</v>
      </c>
      <c r="N405" s="107"/>
    </row>
    <row r="406" spans="1:14" x14ac:dyDescent="0.3">
      <c r="A406" s="105"/>
      <c r="B406" s="217" t="s">
        <v>1036</v>
      </c>
      <c r="C406" s="195" t="s">
        <v>586</v>
      </c>
      <c r="D406" s="187">
        <v>150</v>
      </c>
      <c r="E406" s="187">
        <v>190</v>
      </c>
      <c r="F406" s="169">
        <v>0.13800000000000001</v>
      </c>
      <c r="G406" s="223">
        <v>7.2463768115942022</v>
      </c>
      <c r="H406" s="222" t="s">
        <v>16</v>
      </c>
      <c r="I406" s="218">
        <v>23550</v>
      </c>
      <c r="J406" s="221">
        <v>0.45</v>
      </c>
      <c r="K406" s="172">
        <v>0.45</v>
      </c>
      <c r="L406" s="219" t="s">
        <v>676</v>
      </c>
      <c r="M406" s="220" t="s">
        <v>685</v>
      </c>
      <c r="N406" s="107"/>
    </row>
    <row r="407" spans="1:14" x14ac:dyDescent="0.3">
      <c r="A407" s="105"/>
      <c r="B407" s="217" t="s">
        <v>404</v>
      </c>
      <c r="C407" s="195" t="s">
        <v>586</v>
      </c>
      <c r="D407" s="187">
        <v>150</v>
      </c>
      <c r="E407" s="187">
        <v>190</v>
      </c>
      <c r="F407" s="169" t="s">
        <v>773</v>
      </c>
      <c r="G407" s="223">
        <v>9.8483356312783137</v>
      </c>
      <c r="H407" s="222" t="s">
        <v>16</v>
      </c>
      <c r="I407" s="218">
        <v>42300</v>
      </c>
      <c r="J407" s="221">
        <v>0.45</v>
      </c>
      <c r="K407" s="172">
        <v>0.45</v>
      </c>
      <c r="L407" s="219" t="s">
        <v>676</v>
      </c>
      <c r="M407" s="220" t="s">
        <v>685</v>
      </c>
      <c r="N407" s="107"/>
    </row>
    <row r="408" spans="1:14" x14ac:dyDescent="0.3">
      <c r="A408" s="105"/>
      <c r="B408" s="217" t="s">
        <v>405</v>
      </c>
      <c r="C408" s="195" t="s">
        <v>586</v>
      </c>
      <c r="D408" s="187">
        <v>150</v>
      </c>
      <c r="E408" s="187">
        <v>190</v>
      </c>
      <c r="F408" s="169" t="s">
        <v>849</v>
      </c>
      <c r="G408" s="223">
        <v>12.457954403886882</v>
      </c>
      <c r="H408" s="222" t="s">
        <v>16</v>
      </c>
      <c r="I408" s="218">
        <v>38500</v>
      </c>
      <c r="J408" s="221">
        <v>0.45</v>
      </c>
      <c r="K408" s="172">
        <v>0.45</v>
      </c>
      <c r="L408" s="219" t="s">
        <v>676</v>
      </c>
      <c r="M408" s="220" t="s">
        <v>685</v>
      </c>
      <c r="N408" s="107"/>
    </row>
    <row r="409" spans="1:14" x14ac:dyDescent="0.3">
      <c r="A409" s="105"/>
      <c r="B409" s="217" t="s">
        <v>406</v>
      </c>
      <c r="C409" s="195" t="s">
        <v>581</v>
      </c>
      <c r="D409" s="187">
        <v>190</v>
      </c>
      <c r="E409" s="187">
        <v>300</v>
      </c>
      <c r="F409" s="169" t="s">
        <v>845</v>
      </c>
      <c r="G409" s="223">
        <v>18.712574850299401</v>
      </c>
      <c r="H409" s="222" t="s">
        <v>16</v>
      </c>
      <c r="I409" s="218">
        <v>148000</v>
      </c>
      <c r="J409" s="221">
        <v>0.45</v>
      </c>
      <c r="K409" s="172">
        <v>0.45</v>
      </c>
      <c r="L409" s="219" t="s">
        <v>676</v>
      </c>
      <c r="M409" s="220" t="s">
        <v>685</v>
      </c>
      <c r="N409" s="107"/>
    </row>
    <row r="410" spans="1:14" x14ac:dyDescent="0.3">
      <c r="A410" s="105"/>
      <c r="B410" s="217" t="s">
        <v>407</v>
      </c>
      <c r="C410" s="195" t="s">
        <v>581</v>
      </c>
      <c r="D410" s="187">
        <v>190</v>
      </c>
      <c r="E410" s="187">
        <v>300</v>
      </c>
      <c r="F410" s="169" t="s">
        <v>849</v>
      </c>
      <c r="G410" s="223">
        <v>12.457954403886882</v>
      </c>
      <c r="H410" s="222" t="s">
        <v>16</v>
      </c>
      <c r="I410" s="218">
        <v>108000</v>
      </c>
      <c r="J410" s="221">
        <v>0.45</v>
      </c>
      <c r="K410" s="172">
        <v>0.45</v>
      </c>
      <c r="L410" s="219" t="s">
        <v>676</v>
      </c>
      <c r="M410" s="220" t="s">
        <v>685</v>
      </c>
      <c r="N410" s="107"/>
    </row>
    <row r="411" spans="1:14" x14ac:dyDescent="0.3">
      <c r="A411" s="105"/>
      <c r="B411" s="217" t="s">
        <v>408</v>
      </c>
      <c r="C411" s="195" t="s">
        <v>589</v>
      </c>
      <c r="D411" s="187">
        <v>105</v>
      </c>
      <c r="E411" s="187">
        <v>150</v>
      </c>
      <c r="F411" s="169">
        <v>0.124</v>
      </c>
      <c r="G411" s="236">
        <v>8.064516129032258</v>
      </c>
      <c r="H411" s="222" t="s">
        <v>16</v>
      </c>
      <c r="I411" s="218">
        <v>4846</v>
      </c>
      <c r="J411" s="221">
        <v>0.25</v>
      </c>
      <c r="K411" s="172">
        <v>0.85</v>
      </c>
      <c r="L411" s="219">
        <v>12</v>
      </c>
      <c r="M411" s="220">
        <v>300</v>
      </c>
      <c r="N411" s="107"/>
    </row>
    <row r="412" spans="1:14" x14ac:dyDescent="0.3">
      <c r="A412" s="105"/>
      <c r="B412" s="217" t="s">
        <v>409</v>
      </c>
      <c r="C412" s="224" t="s">
        <v>579</v>
      </c>
      <c r="D412" s="225">
        <v>130</v>
      </c>
      <c r="E412" s="225">
        <v>170</v>
      </c>
      <c r="F412" s="169">
        <v>7.3999999999999996E-2</v>
      </c>
      <c r="G412" s="189">
        <v>13.513513513513514</v>
      </c>
      <c r="H412" s="222" t="s">
        <v>16</v>
      </c>
      <c r="I412" s="218">
        <v>15200</v>
      </c>
      <c r="J412" s="221">
        <v>0.25</v>
      </c>
      <c r="K412" s="172">
        <v>0.85</v>
      </c>
      <c r="L412" s="219">
        <v>12</v>
      </c>
      <c r="M412" s="220">
        <v>300</v>
      </c>
      <c r="N412" s="107"/>
    </row>
    <row r="413" spans="1:14" x14ac:dyDescent="0.3">
      <c r="A413" s="105"/>
      <c r="B413" s="217" t="s">
        <v>410</v>
      </c>
      <c r="C413" s="186" t="s">
        <v>586</v>
      </c>
      <c r="D413" s="187">
        <v>150</v>
      </c>
      <c r="E413" s="187">
        <v>190</v>
      </c>
      <c r="F413" s="169" t="s">
        <v>858</v>
      </c>
      <c r="G413" s="238">
        <v>20.092425155716295</v>
      </c>
      <c r="H413" s="222" t="s">
        <v>16</v>
      </c>
      <c r="I413" s="218">
        <v>19100</v>
      </c>
      <c r="J413" s="221">
        <v>0.25</v>
      </c>
      <c r="K413" s="172">
        <v>0.85</v>
      </c>
      <c r="L413" s="219" t="s">
        <v>684</v>
      </c>
      <c r="M413" s="220" t="s">
        <v>694</v>
      </c>
      <c r="N413" s="107"/>
    </row>
    <row r="414" spans="1:14" x14ac:dyDescent="0.3">
      <c r="A414" s="105"/>
      <c r="B414" s="217" t="s">
        <v>411</v>
      </c>
      <c r="C414" s="195" t="s">
        <v>581</v>
      </c>
      <c r="D414" s="187">
        <v>190</v>
      </c>
      <c r="E414" s="187">
        <v>300</v>
      </c>
      <c r="F414" s="169" t="s">
        <v>859</v>
      </c>
      <c r="G414" s="223">
        <v>25.445292620865139</v>
      </c>
      <c r="H414" s="222" t="s">
        <v>16</v>
      </c>
      <c r="I414" s="218">
        <v>21300</v>
      </c>
      <c r="J414" s="221">
        <v>0.25</v>
      </c>
      <c r="K414" s="172">
        <v>0.85</v>
      </c>
      <c r="L414" s="219" t="s">
        <v>684</v>
      </c>
      <c r="M414" s="220" t="s">
        <v>694</v>
      </c>
      <c r="N414" s="107"/>
    </row>
    <row r="415" spans="1:14" x14ac:dyDescent="0.3">
      <c r="A415" s="105"/>
      <c r="B415" s="217" t="s">
        <v>412</v>
      </c>
      <c r="C415" s="195" t="s">
        <v>588</v>
      </c>
      <c r="D415" s="187">
        <v>30</v>
      </c>
      <c r="E415" s="187">
        <v>75</v>
      </c>
      <c r="F415" s="169" t="s">
        <v>857</v>
      </c>
      <c r="G415" s="223">
        <v>13.394053040450039</v>
      </c>
      <c r="H415" s="222" t="s">
        <v>16</v>
      </c>
      <c r="I415" s="218">
        <v>13500</v>
      </c>
      <c r="J415" s="221">
        <v>0.25</v>
      </c>
      <c r="K415" s="172">
        <v>0.85</v>
      </c>
      <c r="L415" s="219" t="s">
        <v>684</v>
      </c>
      <c r="M415" s="220" t="s">
        <v>694</v>
      </c>
      <c r="N415" s="107"/>
    </row>
    <row r="416" spans="1:14" x14ac:dyDescent="0.3">
      <c r="A416" s="105"/>
      <c r="B416" s="217" t="s">
        <v>413</v>
      </c>
      <c r="C416" s="195" t="s">
        <v>581</v>
      </c>
      <c r="D416" s="187">
        <v>190</v>
      </c>
      <c r="E416" s="187">
        <v>300</v>
      </c>
      <c r="F416" s="169" t="s">
        <v>762</v>
      </c>
      <c r="G416" s="223">
        <v>21.43163309044149</v>
      </c>
      <c r="H416" s="222" t="s">
        <v>16</v>
      </c>
      <c r="I416" s="218">
        <v>22800</v>
      </c>
      <c r="J416" s="221">
        <v>0.25</v>
      </c>
      <c r="K416" s="172">
        <v>0.85</v>
      </c>
      <c r="L416" s="219" t="s">
        <v>684</v>
      </c>
      <c r="M416" s="220" t="s">
        <v>694</v>
      </c>
      <c r="N416" s="107"/>
    </row>
    <row r="417" spans="1:14" x14ac:dyDescent="0.3">
      <c r="A417" s="105"/>
      <c r="B417" s="217" t="s">
        <v>414</v>
      </c>
      <c r="C417" s="195" t="s">
        <v>579</v>
      </c>
      <c r="D417" s="187">
        <v>130</v>
      </c>
      <c r="E417" s="187">
        <v>170</v>
      </c>
      <c r="F417" s="169" t="s">
        <v>740</v>
      </c>
      <c r="G417" s="223">
        <v>10.182262498727217</v>
      </c>
      <c r="H417" s="222" t="s">
        <v>16</v>
      </c>
      <c r="I417" s="218">
        <v>11600</v>
      </c>
      <c r="J417" s="221">
        <v>0.3</v>
      </c>
      <c r="K417" s="172">
        <v>1.5</v>
      </c>
      <c r="L417" s="219" t="s">
        <v>666</v>
      </c>
      <c r="M417" s="220" t="s">
        <v>860</v>
      </c>
      <c r="N417" s="107"/>
    </row>
    <row r="418" spans="1:14" x14ac:dyDescent="0.3">
      <c r="A418" s="105"/>
      <c r="B418" s="217" t="s">
        <v>415</v>
      </c>
      <c r="C418" s="186" t="s">
        <v>589</v>
      </c>
      <c r="D418" s="187">
        <v>105</v>
      </c>
      <c r="E418" s="187">
        <v>150</v>
      </c>
      <c r="F418" s="169" t="s">
        <v>861</v>
      </c>
      <c r="G418" s="223">
        <v>5.939300350418721</v>
      </c>
      <c r="H418" s="222" t="s">
        <v>16</v>
      </c>
      <c r="I418" s="218">
        <v>4760</v>
      </c>
      <c r="J418" s="221">
        <v>0.3</v>
      </c>
      <c r="K418" s="172">
        <v>1.5</v>
      </c>
      <c r="L418" s="219" t="s">
        <v>666</v>
      </c>
      <c r="M418" s="220" t="s">
        <v>860</v>
      </c>
      <c r="N418" s="107"/>
    </row>
    <row r="419" spans="1:14" x14ac:dyDescent="0.3">
      <c r="A419" s="105"/>
      <c r="B419" s="217" t="s">
        <v>416</v>
      </c>
      <c r="C419" s="195" t="s">
        <v>579</v>
      </c>
      <c r="D419" s="187">
        <v>130</v>
      </c>
      <c r="E419" s="187">
        <v>170</v>
      </c>
      <c r="F419" s="169" t="s">
        <v>749</v>
      </c>
      <c r="G419" s="223">
        <v>12.727504136438844</v>
      </c>
      <c r="H419" s="222" t="s">
        <v>16</v>
      </c>
      <c r="I419" s="218">
        <v>19700</v>
      </c>
      <c r="J419" s="221">
        <v>0.3</v>
      </c>
      <c r="K419" s="172">
        <v>1.5</v>
      </c>
      <c r="L419" s="219" t="s">
        <v>666</v>
      </c>
      <c r="M419" s="220" t="s">
        <v>860</v>
      </c>
      <c r="N419" s="107"/>
    </row>
    <row r="420" spans="1:14" x14ac:dyDescent="0.3">
      <c r="A420" s="105"/>
      <c r="B420" s="217" t="s">
        <v>417</v>
      </c>
      <c r="C420" s="186" t="s">
        <v>579</v>
      </c>
      <c r="D420" s="187">
        <v>130</v>
      </c>
      <c r="E420" s="187">
        <v>170</v>
      </c>
      <c r="F420" s="169" t="s">
        <v>862</v>
      </c>
      <c r="G420" s="223">
        <v>16.969285593076531</v>
      </c>
      <c r="H420" s="222" t="s">
        <v>16</v>
      </c>
      <c r="I420" s="218">
        <v>27700</v>
      </c>
      <c r="J420" s="221">
        <v>0.3</v>
      </c>
      <c r="K420" s="172">
        <v>1.5</v>
      </c>
      <c r="L420" s="219" t="s">
        <v>666</v>
      </c>
      <c r="M420" s="220" t="s">
        <v>860</v>
      </c>
      <c r="N420" s="107"/>
    </row>
    <row r="421" spans="1:14" x14ac:dyDescent="0.3">
      <c r="A421" s="105"/>
      <c r="B421" s="232" t="s">
        <v>529</v>
      </c>
      <c r="C421" s="105" t="s">
        <v>589</v>
      </c>
      <c r="D421" s="130">
        <v>105</v>
      </c>
      <c r="E421" s="130">
        <v>150</v>
      </c>
      <c r="F421" s="235">
        <v>0.08</v>
      </c>
      <c r="G421" s="237">
        <v>12.5</v>
      </c>
      <c r="H421" s="111" t="s">
        <v>16</v>
      </c>
      <c r="I421" s="241">
        <f>4846*1.1</f>
        <v>5330.6</v>
      </c>
      <c r="J421" s="243">
        <v>0.1</v>
      </c>
      <c r="K421" s="243">
        <v>1.1000000000000001</v>
      </c>
      <c r="L421" s="244">
        <v>20</v>
      </c>
      <c r="M421" s="246">
        <v>75</v>
      </c>
      <c r="N421" s="107"/>
    </row>
    <row r="422" spans="1:14" x14ac:dyDescent="0.3">
      <c r="A422" s="105"/>
      <c r="B422" s="232" t="s">
        <v>531</v>
      </c>
      <c r="C422" s="91" t="s">
        <v>580</v>
      </c>
      <c r="D422" s="130">
        <v>50</v>
      </c>
      <c r="E422" s="130">
        <v>105</v>
      </c>
      <c r="F422" s="235">
        <v>9.8000000000000004E-2</v>
      </c>
      <c r="G422" s="237">
        <v>10.204081632653061</v>
      </c>
      <c r="H422" s="111" t="s">
        <v>16</v>
      </c>
      <c r="I422" s="241">
        <v>15884</v>
      </c>
      <c r="J422" s="243">
        <v>0.1</v>
      </c>
      <c r="K422" s="243">
        <v>0.44</v>
      </c>
      <c r="L422" s="244">
        <v>10</v>
      </c>
      <c r="M422" s="246">
        <v>150</v>
      </c>
      <c r="N422" s="107"/>
    </row>
    <row r="423" spans="1:14" x14ac:dyDescent="0.3">
      <c r="A423" s="105"/>
      <c r="B423" s="232" t="s">
        <v>530</v>
      </c>
      <c r="C423" s="91" t="s">
        <v>580</v>
      </c>
      <c r="D423" s="130">
        <v>50</v>
      </c>
      <c r="E423" s="130">
        <v>105</v>
      </c>
      <c r="F423" s="235">
        <v>0.16800000000000001</v>
      </c>
      <c r="G423" s="237">
        <v>5.9523809523809517</v>
      </c>
      <c r="H423" s="111" t="s">
        <v>16</v>
      </c>
      <c r="I423" s="241">
        <v>10301</v>
      </c>
      <c r="J423" s="243">
        <v>0.1</v>
      </c>
      <c r="K423" s="243">
        <v>0.44</v>
      </c>
      <c r="L423" s="244">
        <v>10</v>
      </c>
      <c r="M423" s="246">
        <v>150</v>
      </c>
      <c r="N423" s="107"/>
    </row>
    <row r="424" spans="1:14" x14ac:dyDescent="0.3">
      <c r="A424" s="105"/>
      <c r="B424" s="217" t="s">
        <v>418</v>
      </c>
      <c r="C424" s="195" t="s">
        <v>587</v>
      </c>
      <c r="D424" s="187">
        <v>170</v>
      </c>
      <c r="E424" s="187">
        <v>225</v>
      </c>
      <c r="F424" s="169" t="s">
        <v>863</v>
      </c>
      <c r="G424" s="223">
        <v>15.75795776867318</v>
      </c>
      <c r="H424" s="222" t="s">
        <v>16</v>
      </c>
      <c r="I424" s="218">
        <v>24700</v>
      </c>
      <c r="J424" s="221">
        <v>0.3</v>
      </c>
      <c r="K424" s="172">
        <v>0.25</v>
      </c>
      <c r="L424" s="219" t="s">
        <v>666</v>
      </c>
      <c r="M424" s="220" t="s">
        <v>756</v>
      </c>
      <c r="N424" s="107"/>
    </row>
    <row r="425" spans="1:14" x14ac:dyDescent="0.3">
      <c r="A425" s="105"/>
      <c r="B425" s="217" t="s">
        <v>419</v>
      </c>
      <c r="C425" s="195" t="s">
        <v>581</v>
      </c>
      <c r="D425" s="187">
        <v>190</v>
      </c>
      <c r="E425" s="187">
        <v>300</v>
      </c>
      <c r="F425" s="169">
        <v>4.7E-2</v>
      </c>
      <c r="G425" s="223">
        <v>21.276595744680851</v>
      </c>
      <c r="H425" s="222" t="s">
        <v>16</v>
      </c>
      <c r="I425" s="218">
        <v>26100</v>
      </c>
      <c r="J425" s="221">
        <v>0.3</v>
      </c>
      <c r="K425" s="172">
        <v>0.25</v>
      </c>
      <c r="L425" s="219" t="s">
        <v>666</v>
      </c>
      <c r="M425" s="220" t="s">
        <v>756</v>
      </c>
      <c r="N425" s="107"/>
    </row>
    <row r="426" spans="1:14" x14ac:dyDescent="0.3">
      <c r="A426" s="105"/>
      <c r="B426" s="217" t="s">
        <v>420</v>
      </c>
      <c r="C426" s="195" t="s">
        <v>589</v>
      </c>
      <c r="D426" s="187">
        <v>105</v>
      </c>
      <c r="E426" s="187">
        <v>150</v>
      </c>
      <c r="F426" s="169">
        <v>0.13700000000000001</v>
      </c>
      <c r="G426" s="223">
        <v>7.2992700729926998</v>
      </c>
      <c r="H426" s="222" t="s">
        <v>16</v>
      </c>
      <c r="I426" s="218">
        <v>14600</v>
      </c>
      <c r="J426" s="221">
        <v>0.3</v>
      </c>
      <c r="K426" s="172">
        <v>0.25</v>
      </c>
      <c r="L426" s="219" t="s">
        <v>666</v>
      </c>
      <c r="M426" s="220" t="s">
        <v>756</v>
      </c>
      <c r="N426" s="107"/>
    </row>
    <row r="427" spans="1:14" x14ac:dyDescent="0.3">
      <c r="A427" s="105"/>
      <c r="B427" s="217" t="s">
        <v>421</v>
      </c>
      <c r="C427" s="195" t="s">
        <v>586</v>
      </c>
      <c r="D427" s="187">
        <v>150</v>
      </c>
      <c r="E427" s="187">
        <v>190</v>
      </c>
      <c r="F427" s="169">
        <v>8.5000000000000006E-2</v>
      </c>
      <c r="G427" s="223">
        <v>11.76470588235294</v>
      </c>
      <c r="H427" s="222" t="s">
        <v>16</v>
      </c>
      <c r="I427" s="218">
        <v>18400</v>
      </c>
      <c r="J427" s="221">
        <v>0.3</v>
      </c>
      <c r="K427" s="172">
        <v>0.25</v>
      </c>
      <c r="L427" s="219" t="s">
        <v>666</v>
      </c>
      <c r="M427" s="220" t="s">
        <v>756</v>
      </c>
      <c r="N427" s="107"/>
    </row>
    <row r="428" spans="1:14" x14ac:dyDescent="0.3">
      <c r="A428" s="105"/>
      <c r="B428" s="217" t="s">
        <v>422</v>
      </c>
      <c r="C428" s="195" t="s">
        <v>587</v>
      </c>
      <c r="D428" s="187">
        <v>170</v>
      </c>
      <c r="E428" s="187">
        <v>225</v>
      </c>
      <c r="F428" s="169">
        <v>6.3E-2</v>
      </c>
      <c r="G428" s="223">
        <v>15.873015873015873</v>
      </c>
      <c r="H428" s="222" t="s">
        <v>16</v>
      </c>
      <c r="I428" s="218">
        <v>27000</v>
      </c>
      <c r="J428" s="221">
        <v>0.3</v>
      </c>
      <c r="K428" s="172">
        <v>0.25</v>
      </c>
      <c r="L428" s="219" t="s">
        <v>666</v>
      </c>
      <c r="M428" s="220" t="s">
        <v>756</v>
      </c>
      <c r="N428" s="107"/>
    </row>
    <row r="429" spans="1:14" x14ac:dyDescent="0.3">
      <c r="A429" s="105"/>
      <c r="B429" s="217" t="s">
        <v>423</v>
      </c>
      <c r="C429" s="195" t="s">
        <v>581</v>
      </c>
      <c r="D429" s="187">
        <v>190</v>
      </c>
      <c r="E429" s="187">
        <v>300</v>
      </c>
      <c r="F429" s="169" t="s">
        <v>864</v>
      </c>
      <c r="G429" s="223">
        <v>16.742005692281936</v>
      </c>
      <c r="H429" s="222" t="s">
        <v>16</v>
      </c>
      <c r="I429" s="218">
        <v>19300</v>
      </c>
      <c r="J429" s="221">
        <v>0.3</v>
      </c>
      <c r="K429" s="172">
        <v>0.25</v>
      </c>
      <c r="L429" s="219" t="s">
        <v>666</v>
      </c>
      <c r="M429" s="220" t="s">
        <v>756</v>
      </c>
      <c r="N429" s="107"/>
    </row>
    <row r="430" spans="1:14" x14ac:dyDescent="0.3">
      <c r="A430" s="105"/>
      <c r="B430" s="217" t="s">
        <v>424</v>
      </c>
      <c r="C430" s="195" t="s">
        <v>581</v>
      </c>
      <c r="D430" s="187">
        <v>190</v>
      </c>
      <c r="E430" s="187">
        <v>300</v>
      </c>
      <c r="F430" s="169" t="s">
        <v>865</v>
      </c>
      <c r="G430" s="223">
        <v>24.46782481037436</v>
      </c>
      <c r="H430" s="222" t="s">
        <v>16</v>
      </c>
      <c r="I430" s="218">
        <v>26100</v>
      </c>
      <c r="J430" s="221">
        <v>0.3</v>
      </c>
      <c r="K430" s="172">
        <v>0.25</v>
      </c>
      <c r="L430" s="219" t="s">
        <v>666</v>
      </c>
      <c r="M430" s="220" t="s">
        <v>756</v>
      </c>
      <c r="N430" s="107"/>
    </row>
    <row r="431" spans="1:14" x14ac:dyDescent="0.3">
      <c r="A431" s="105"/>
      <c r="B431" s="217" t="s">
        <v>425</v>
      </c>
      <c r="C431" s="195" t="s">
        <v>589</v>
      </c>
      <c r="D431" s="187">
        <v>105</v>
      </c>
      <c r="E431" s="187">
        <v>150</v>
      </c>
      <c r="F431" s="169" t="s">
        <v>788</v>
      </c>
      <c r="G431" s="223">
        <v>8.3710028461409678</v>
      </c>
      <c r="H431" s="222" t="s">
        <v>16</v>
      </c>
      <c r="I431" s="218">
        <v>9260</v>
      </c>
      <c r="J431" s="221">
        <v>0.3</v>
      </c>
      <c r="K431" s="172">
        <v>0.25</v>
      </c>
      <c r="L431" s="219" t="s">
        <v>666</v>
      </c>
      <c r="M431" s="220" t="s">
        <v>756</v>
      </c>
      <c r="N431" s="107"/>
    </row>
    <row r="432" spans="1:14" x14ac:dyDescent="0.3">
      <c r="A432" s="105"/>
      <c r="B432" s="217" t="s">
        <v>426</v>
      </c>
      <c r="C432" s="195" t="s">
        <v>586</v>
      </c>
      <c r="D432" s="187">
        <v>150</v>
      </c>
      <c r="E432" s="187">
        <v>190</v>
      </c>
      <c r="F432" s="169" t="s">
        <v>783</v>
      </c>
      <c r="G432" s="223">
        <v>13.522650439486139</v>
      </c>
      <c r="H432" s="222" t="s">
        <v>16</v>
      </c>
      <c r="I432" s="218">
        <v>13000</v>
      </c>
      <c r="J432" s="221">
        <v>0.3</v>
      </c>
      <c r="K432" s="172">
        <v>0.25</v>
      </c>
      <c r="L432" s="219" t="s">
        <v>666</v>
      </c>
      <c r="M432" s="220" t="s">
        <v>756</v>
      </c>
      <c r="N432" s="107"/>
    </row>
    <row r="433" spans="1:14" x14ac:dyDescent="0.3">
      <c r="A433" s="105"/>
      <c r="B433" s="217" t="s">
        <v>427</v>
      </c>
      <c r="C433" s="195" t="s">
        <v>587</v>
      </c>
      <c r="D433" s="187">
        <v>170</v>
      </c>
      <c r="E433" s="187">
        <v>225</v>
      </c>
      <c r="F433" s="169" t="s">
        <v>864</v>
      </c>
      <c r="G433" s="223">
        <v>16.742005692281936</v>
      </c>
      <c r="H433" s="222" t="s">
        <v>16</v>
      </c>
      <c r="I433" s="218">
        <v>15400</v>
      </c>
      <c r="J433" s="221">
        <v>0.3</v>
      </c>
      <c r="K433" s="172">
        <v>0.25</v>
      </c>
      <c r="L433" s="219" t="s">
        <v>666</v>
      </c>
      <c r="M433" s="220" t="s">
        <v>756</v>
      </c>
      <c r="N433" s="107"/>
    </row>
    <row r="434" spans="1:14" x14ac:dyDescent="0.3">
      <c r="A434" s="105"/>
      <c r="B434" s="217" t="s">
        <v>428</v>
      </c>
      <c r="C434" s="195" t="s">
        <v>587</v>
      </c>
      <c r="D434" s="187">
        <v>170</v>
      </c>
      <c r="E434" s="187">
        <v>225</v>
      </c>
      <c r="F434" s="169" t="s">
        <v>866</v>
      </c>
      <c r="G434" s="223">
        <v>13.865779256794232</v>
      </c>
      <c r="H434" s="222" t="s">
        <v>16</v>
      </c>
      <c r="I434" s="218">
        <v>26800</v>
      </c>
      <c r="J434" s="221">
        <v>0.3</v>
      </c>
      <c r="K434" s="172">
        <v>0.4</v>
      </c>
      <c r="L434" s="219" t="s">
        <v>666</v>
      </c>
      <c r="M434" s="220" t="s">
        <v>667</v>
      </c>
      <c r="N434" s="107"/>
    </row>
    <row r="435" spans="1:14" x14ac:dyDescent="0.3">
      <c r="A435" s="105"/>
      <c r="B435" s="217" t="s">
        <v>429</v>
      </c>
      <c r="C435" s="195" t="s">
        <v>587</v>
      </c>
      <c r="D435" s="187">
        <v>170</v>
      </c>
      <c r="E435" s="187">
        <v>225</v>
      </c>
      <c r="F435" s="169" t="s">
        <v>672</v>
      </c>
      <c r="G435" s="223">
        <v>16</v>
      </c>
      <c r="H435" s="222" t="s">
        <v>16</v>
      </c>
      <c r="I435" s="218">
        <v>35600</v>
      </c>
      <c r="J435" s="221">
        <v>0.3</v>
      </c>
      <c r="K435" s="172">
        <v>0.4</v>
      </c>
      <c r="L435" s="219" t="s">
        <v>666</v>
      </c>
      <c r="M435" s="220" t="s">
        <v>667</v>
      </c>
      <c r="N435" s="107"/>
    </row>
    <row r="436" spans="1:14" x14ac:dyDescent="0.3">
      <c r="A436" s="105"/>
      <c r="B436" s="217" t="s">
        <v>430</v>
      </c>
      <c r="C436" s="195" t="s">
        <v>581</v>
      </c>
      <c r="D436" s="187">
        <v>190</v>
      </c>
      <c r="E436" s="187">
        <v>300</v>
      </c>
      <c r="F436" s="169" t="s">
        <v>702</v>
      </c>
      <c r="G436" s="223">
        <v>21.331058020477816</v>
      </c>
      <c r="H436" s="222" t="s">
        <v>16</v>
      </c>
      <c r="I436" s="218">
        <v>29400</v>
      </c>
      <c r="J436" s="221">
        <v>0.3</v>
      </c>
      <c r="K436" s="172">
        <v>0.4</v>
      </c>
      <c r="L436" s="219" t="s">
        <v>666</v>
      </c>
      <c r="M436" s="220" t="s">
        <v>667</v>
      </c>
      <c r="N436" s="107"/>
    </row>
    <row r="437" spans="1:14" x14ac:dyDescent="0.3">
      <c r="A437" s="105"/>
      <c r="B437" s="217" t="s">
        <v>431</v>
      </c>
      <c r="C437" s="195" t="s">
        <v>587</v>
      </c>
      <c r="D437" s="187">
        <v>170</v>
      </c>
      <c r="E437" s="187">
        <v>225</v>
      </c>
      <c r="F437" s="169" t="s">
        <v>867</v>
      </c>
      <c r="G437" s="223">
        <v>11.199462425803562</v>
      </c>
      <c r="H437" s="222" t="s">
        <v>16</v>
      </c>
      <c r="I437" s="218">
        <v>23000</v>
      </c>
      <c r="J437" s="221">
        <v>0.3</v>
      </c>
      <c r="K437" s="172">
        <v>0.4</v>
      </c>
      <c r="L437" s="219" t="s">
        <v>666</v>
      </c>
      <c r="M437" s="220" t="s">
        <v>667</v>
      </c>
      <c r="N437" s="107"/>
    </row>
    <row r="438" spans="1:14" x14ac:dyDescent="0.3">
      <c r="A438" s="105"/>
      <c r="B438" s="217" t="s">
        <v>432</v>
      </c>
      <c r="C438" s="195" t="s">
        <v>587</v>
      </c>
      <c r="D438" s="187">
        <v>170</v>
      </c>
      <c r="E438" s="187">
        <v>225</v>
      </c>
      <c r="F438" s="169" t="s">
        <v>866</v>
      </c>
      <c r="G438" s="223">
        <v>13.865779256794232</v>
      </c>
      <c r="H438" s="222" t="s">
        <v>16</v>
      </c>
      <c r="I438" s="218">
        <v>25800</v>
      </c>
      <c r="J438" s="221">
        <v>0.3</v>
      </c>
      <c r="K438" s="172">
        <v>0.4</v>
      </c>
      <c r="L438" s="219" t="s">
        <v>666</v>
      </c>
      <c r="M438" s="220" t="s">
        <v>667</v>
      </c>
      <c r="N438" s="107"/>
    </row>
    <row r="439" spans="1:14" x14ac:dyDescent="0.3">
      <c r="A439" s="105"/>
      <c r="B439" s="217" t="s">
        <v>1040</v>
      </c>
      <c r="C439" s="195" t="s">
        <v>589</v>
      </c>
      <c r="D439" s="187">
        <v>105</v>
      </c>
      <c r="E439" s="187">
        <v>150</v>
      </c>
      <c r="F439" s="169">
        <v>0.114</v>
      </c>
      <c r="G439" s="223">
        <v>8.7719298245614024</v>
      </c>
      <c r="H439" s="222" t="s">
        <v>16</v>
      </c>
      <c r="I439" s="218">
        <v>7300</v>
      </c>
      <c r="J439" s="221">
        <v>0.3</v>
      </c>
      <c r="K439" s="172">
        <v>0.25</v>
      </c>
      <c r="L439" s="219" t="s">
        <v>666</v>
      </c>
      <c r="M439" s="220" t="s">
        <v>756</v>
      </c>
      <c r="N439" s="107"/>
    </row>
    <row r="440" spans="1:14" x14ac:dyDescent="0.3">
      <c r="A440" s="105"/>
      <c r="B440" s="217" t="s">
        <v>1041</v>
      </c>
      <c r="C440" s="195" t="s">
        <v>586</v>
      </c>
      <c r="D440" s="187">
        <v>150</v>
      </c>
      <c r="E440" s="187">
        <v>190</v>
      </c>
      <c r="F440" s="169">
        <v>7.0999999999999994E-2</v>
      </c>
      <c r="G440" s="223">
        <v>14.084507042253522</v>
      </c>
      <c r="H440" s="222" t="s">
        <v>16</v>
      </c>
      <c r="I440" s="218">
        <v>12000</v>
      </c>
      <c r="J440" s="221">
        <v>0.3</v>
      </c>
      <c r="K440" s="172">
        <v>0.25</v>
      </c>
      <c r="L440" s="219" t="s">
        <v>666</v>
      </c>
      <c r="M440" s="220" t="s">
        <v>756</v>
      </c>
      <c r="N440" s="107"/>
    </row>
    <row r="441" spans="1:14" x14ac:dyDescent="0.3">
      <c r="A441" s="105"/>
      <c r="B441" s="217" t="s">
        <v>1042</v>
      </c>
      <c r="C441" s="186" t="s">
        <v>587</v>
      </c>
      <c r="D441" s="187">
        <v>170</v>
      </c>
      <c r="E441" s="187">
        <v>225</v>
      </c>
      <c r="F441" s="169">
        <v>5.7000000000000002E-2</v>
      </c>
      <c r="G441" s="223">
        <v>17.543859649122805</v>
      </c>
      <c r="H441" s="222" t="s">
        <v>16</v>
      </c>
      <c r="I441" s="218">
        <v>12400</v>
      </c>
      <c r="J441" s="221">
        <v>0.3</v>
      </c>
      <c r="K441" s="172">
        <v>0.25</v>
      </c>
      <c r="L441" s="219" t="s">
        <v>666</v>
      </c>
      <c r="M441" s="220" t="s">
        <v>756</v>
      </c>
      <c r="N441" s="107"/>
    </row>
    <row r="442" spans="1:14" x14ac:dyDescent="0.3">
      <c r="A442" s="105"/>
      <c r="B442" s="217" t="s">
        <v>1043</v>
      </c>
      <c r="C442" s="195" t="s">
        <v>581</v>
      </c>
      <c r="D442" s="187">
        <v>190</v>
      </c>
      <c r="E442" s="187">
        <v>300</v>
      </c>
      <c r="F442" s="169">
        <v>3.9E-2</v>
      </c>
      <c r="G442" s="223">
        <v>25.641025641025642</v>
      </c>
      <c r="H442" s="222" t="s">
        <v>16</v>
      </c>
      <c r="I442" s="218">
        <v>22200</v>
      </c>
      <c r="J442" s="221">
        <v>0.3</v>
      </c>
      <c r="K442" s="172">
        <v>0.25</v>
      </c>
      <c r="L442" s="219" t="s">
        <v>666</v>
      </c>
      <c r="M442" s="220" t="s">
        <v>756</v>
      </c>
      <c r="N442" s="107"/>
    </row>
    <row r="443" spans="1:14" x14ac:dyDescent="0.3">
      <c r="A443" s="105"/>
      <c r="B443" s="217" t="s">
        <v>1044</v>
      </c>
      <c r="C443" s="195" t="s">
        <v>581</v>
      </c>
      <c r="D443" s="187">
        <v>190</v>
      </c>
      <c r="E443" s="187">
        <v>300</v>
      </c>
      <c r="F443" s="169">
        <v>3.5000000000000003E-2</v>
      </c>
      <c r="G443" s="223">
        <v>28.571428571428569</v>
      </c>
      <c r="H443" s="222" t="s">
        <v>16</v>
      </c>
      <c r="I443" s="218">
        <v>15582</v>
      </c>
      <c r="J443" s="221">
        <v>0.3</v>
      </c>
      <c r="K443" s="172">
        <v>0.25</v>
      </c>
      <c r="L443" s="219" t="s">
        <v>666</v>
      </c>
      <c r="M443" s="220" t="s">
        <v>756</v>
      </c>
      <c r="N443" s="107"/>
    </row>
    <row r="444" spans="1:14" x14ac:dyDescent="0.3">
      <c r="A444" s="105"/>
      <c r="B444" s="217" t="s">
        <v>1045</v>
      </c>
      <c r="C444" s="195" t="s">
        <v>589</v>
      </c>
      <c r="D444" s="187">
        <v>105</v>
      </c>
      <c r="E444" s="187">
        <v>150</v>
      </c>
      <c r="F444" s="169">
        <v>0.157</v>
      </c>
      <c r="G444" s="223">
        <v>6.369426751592357</v>
      </c>
      <c r="H444" s="222" t="s">
        <v>16</v>
      </c>
      <c r="I444" s="218">
        <v>7120</v>
      </c>
      <c r="J444" s="221">
        <v>0.3</v>
      </c>
      <c r="K444" s="172">
        <v>0.25</v>
      </c>
      <c r="L444" s="219" t="s">
        <v>666</v>
      </c>
      <c r="M444" s="220" t="s">
        <v>756</v>
      </c>
      <c r="N444" s="107"/>
    </row>
    <row r="445" spans="1:14" x14ac:dyDescent="0.3">
      <c r="A445" s="105"/>
      <c r="B445" s="217" t="s">
        <v>1046</v>
      </c>
      <c r="C445" s="195" t="s">
        <v>586</v>
      </c>
      <c r="D445" s="187">
        <v>150</v>
      </c>
      <c r="E445" s="187">
        <v>190</v>
      </c>
      <c r="F445" s="169">
        <v>9.7000000000000003E-2</v>
      </c>
      <c r="G445" s="223">
        <v>10.309278350515463</v>
      </c>
      <c r="H445" s="222" t="s">
        <v>16</v>
      </c>
      <c r="I445" s="218">
        <v>11700</v>
      </c>
      <c r="J445" s="221">
        <v>0.3</v>
      </c>
      <c r="K445" s="172">
        <v>0.25</v>
      </c>
      <c r="L445" s="219" t="s">
        <v>666</v>
      </c>
      <c r="M445" s="220" t="s">
        <v>756</v>
      </c>
      <c r="N445" s="107"/>
    </row>
    <row r="446" spans="1:14" x14ac:dyDescent="0.3">
      <c r="A446" s="105"/>
      <c r="B446" s="217" t="s">
        <v>1047</v>
      </c>
      <c r="C446" s="195" t="s">
        <v>587</v>
      </c>
      <c r="D446" s="187">
        <v>170</v>
      </c>
      <c r="E446" s="187">
        <v>225</v>
      </c>
      <c r="F446" s="169">
        <v>7.8E-2</v>
      </c>
      <c r="G446" s="223">
        <v>12.820512820512821</v>
      </c>
      <c r="H446" s="222" t="s">
        <v>16</v>
      </c>
      <c r="I446" s="218">
        <v>12400</v>
      </c>
      <c r="J446" s="221">
        <v>0.3</v>
      </c>
      <c r="K446" s="172">
        <v>0.25</v>
      </c>
      <c r="L446" s="219" t="s">
        <v>666</v>
      </c>
      <c r="M446" s="220" t="s">
        <v>756</v>
      </c>
      <c r="N446" s="107"/>
    </row>
    <row r="447" spans="1:14" x14ac:dyDescent="0.3">
      <c r="A447" s="105"/>
      <c r="B447" s="217" t="s">
        <v>1048</v>
      </c>
      <c r="C447" s="195" t="s">
        <v>581</v>
      </c>
      <c r="D447" s="187">
        <v>190</v>
      </c>
      <c r="E447" s="187">
        <v>300</v>
      </c>
      <c r="F447" s="169">
        <v>5.2999999999999999E-2</v>
      </c>
      <c r="G447" s="223">
        <v>18.867924528301888</v>
      </c>
      <c r="H447" s="222" t="s">
        <v>16</v>
      </c>
      <c r="I447" s="218">
        <v>16587</v>
      </c>
      <c r="J447" s="221">
        <v>0.3</v>
      </c>
      <c r="K447" s="172">
        <v>0.25</v>
      </c>
      <c r="L447" s="219" t="s">
        <v>666</v>
      </c>
      <c r="M447" s="220" t="s">
        <v>756</v>
      </c>
      <c r="N447" s="107"/>
    </row>
    <row r="448" spans="1:14" x14ac:dyDescent="0.3">
      <c r="A448" s="105"/>
      <c r="B448" s="217" t="s">
        <v>1049</v>
      </c>
      <c r="C448" s="195" t="s">
        <v>581</v>
      </c>
      <c r="D448" s="187">
        <v>190</v>
      </c>
      <c r="E448" s="187">
        <v>300</v>
      </c>
      <c r="F448" s="169">
        <v>4.8000000000000001E-2</v>
      </c>
      <c r="G448" s="223">
        <v>20.833333333333332</v>
      </c>
      <c r="H448" s="222" t="s">
        <v>16</v>
      </c>
      <c r="I448" s="218">
        <v>15582</v>
      </c>
      <c r="J448" s="221">
        <v>0.3</v>
      </c>
      <c r="K448" s="172">
        <v>0.25</v>
      </c>
      <c r="L448" s="219" t="s">
        <v>666</v>
      </c>
      <c r="M448" s="220" t="s">
        <v>756</v>
      </c>
      <c r="N448" s="107"/>
    </row>
    <row r="449" spans="1:14" x14ac:dyDescent="0.3">
      <c r="A449" s="105"/>
      <c r="B449" s="217" t="s">
        <v>1051</v>
      </c>
      <c r="C449" s="195" t="s">
        <v>587</v>
      </c>
      <c r="D449" s="187">
        <v>170</v>
      </c>
      <c r="E449" s="187">
        <v>225</v>
      </c>
      <c r="F449" s="169">
        <v>6.8000000000000005E-2</v>
      </c>
      <c r="G449" s="223">
        <v>14.705882352941176</v>
      </c>
      <c r="H449" s="222" t="s">
        <v>16</v>
      </c>
      <c r="I449" s="218">
        <v>29998</v>
      </c>
      <c r="J449" s="221">
        <v>0.3</v>
      </c>
      <c r="K449" s="172">
        <v>0.65</v>
      </c>
      <c r="L449" s="219" t="s">
        <v>684</v>
      </c>
      <c r="M449" s="220" t="s">
        <v>703</v>
      </c>
      <c r="N449" s="107"/>
    </row>
    <row r="450" spans="1:14" x14ac:dyDescent="0.3">
      <c r="A450" s="105"/>
      <c r="B450" s="217" t="s">
        <v>1050</v>
      </c>
      <c r="C450" s="195" t="s">
        <v>586</v>
      </c>
      <c r="D450" s="187">
        <v>150</v>
      </c>
      <c r="E450" s="187">
        <v>190</v>
      </c>
      <c r="F450" s="169">
        <v>0.10299999999999999</v>
      </c>
      <c r="G450" s="223">
        <v>9.7087378640776709</v>
      </c>
      <c r="H450" s="222" t="s">
        <v>16</v>
      </c>
      <c r="I450" s="218">
        <v>20774</v>
      </c>
      <c r="J450" s="221">
        <v>0.3</v>
      </c>
      <c r="K450" s="172">
        <v>0.65</v>
      </c>
      <c r="L450" s="219" t="s">
        <v>684</v>
      </c>
      <c r="M450" s="220" t="s">
        <v>703</v>
      </c>
      <c r="N450" s="107"/>
    </row>
    <row r="451" spans="1:14" x14ac:dyDescent="0.3">
      <c r="A451" s="105"/>
      <c r="B451" s="217" t="s">
        <v>1053</v>
      </c>
      <c r="C451" s="195" t="s">
        <v>587</v>
      </c>
      <c r="D451" s="187">
        <v>170</v>
      </c>
      <c r="E451" s="187">
        <v>225</v>
      </c>
      <c r="F451" s="169">
        <v>8.5000000000000006E-2</v>
      </c>
      <c r="G451" s="223">
        <v>11.76470588235294</v>
      </c>
      <c r="H451" s="222" t="s">
        <v>16</v>
      </c>
      <c r="I451" s="218">
        <v>29998</v>
      </c>
      <c r="J451" s="221">
        <v>0.3</v>
      </c>
      <c r="K451" s="172">
        <v>0.65</v>
      </c>
      <c r="L451" s="219" t="s">
        <v>684</v>
      </c>
      <c r="M451" s="220" t="s">
        <v>703</v>
      </c>
      <c r="N451" s="107"/>
    </row>
    <row r="452" spans="1:14" x14ac:dyDescent="0.3">
      <c r="A452" s="105"/>
      <c r="B452" s="217" t="s">
        <v>1052</v>
      </c>
      <c r="C452" s="195" t="s">
        <v>586</v>
      </c>
      <c r="D452" s="187">
        <v>150</v>
      </c>
      <c r="E452" s="187">
        <v>190</v>
      </c>
      <c r="F452" s="169">
        <v>0.128</v>
      </c>
      <c r="G452" s="223">
        <v>7.8125</v>
      </c>
      <c r="H452" s="222" t="s">
        <v>16</v>
      </c>
      <c r="I452" s="218">
        <v>20774</v>
      </c>
      <c r="J452" s="221">
        <v>0.3</v>
      </c>
      <c r="K452" s="172">
        <v>0.65</v>
      </c>
      <c r="L452" s="219" t="s">
        <v>684</v>
      </c>
      <c r="M452" s="220" t="s">
        <v>703</v>
      </c>
      <c r="N452" s="107"/>
    </row>
    <row r="453" spans="1:14" x14ac:dyDescent="0.3">
      <c r="A453" s="105"/>
      <c r="B453" s="217" t="s">
        <v>1055</v>
      </c>
      <c r="C453" s="195" t="s">
        <v>581</v>
      </c>
      <c r="D453" s="187">
        <v>190</v>
      </c>
      <c r="E453" s="187">
        <v>300</v>
      </c>
      <c r="F453" s="169">
        <v>7.2999999999999995E-2</v>
      </c>
      <c r="G453" s="223">
        <v>13.698630136986303</v>
      </c>
      <c r="H453" s="222" t="s">
        <v>16</v>
      </c>
      <c r="I453" s="218">
        <v>29998</v>
      </c>
      <c r="J453" s="221">
        <v>0.3</v>
      </c>
      <c r="K453" s="172">
        <v>0.65</v>
      </c>
      <c r="L453" s="219" t="s">
        <v>684</v>
      </c>
      <c r="M453" s="220" t="s">
        <v>703</v>
      </c>
      <c r="N453" s="107"/>
    </row>
    <row r="454" spans="1:14" x14ac:dyDescent="0.3">
      <c r="A454" s="105"/>
      <c r="B454" s="217" t="s">
        <v>1054</v>
      </c>
      <c r="C454" s="195" t="s">
        <v>579</v>
      </c>
      <c r="D454" s="187">
        <v>130</v>
      </c>
      <c r="E454" s="187">
        <v>170</v>
      </c>
      <c r="F454" s="169">
        <v>0.11</v>
      </c>
      <c r="G454" s="223">
        <v>9.0909090909090917</v>
      </c>
      <c r="H454" s="222" t="s">
        <v>16</v>
      </c>
      <c r="I454" s="218">
        <v>20774</v>
      </c>
      <c r="J454" s="221">
        <v>0.3</v>
      </c>
      <c r="K454" s="172">
        <v>0.65</v>
      </c>
      <c r="L454" s="219" t="s">
        <v>684</v>
      </c>
      <c r="M454" s="220" t="s">
        <v>703</v>
      </c>
      <c r="N454" s="107"/>
    </row>
    <row r="455" spans="1:14" x14ac:dyDescent="0.3">
      <c r="A455" s="105"/>
      <c r="B455" s="231" t="s">
        <v>1057</v>
      </c>
      <c r="C455" s="195" t="s">
        <v>587</v>
      </c>
      <c r="D455" s="187">
        <v>170</v>
      </c>
      <c r="E455" s="187">
        <v>225</v>
      </c>
      <c r="F455" s="178">
        <v>9.0999999999999998E-2</v>
      </c>
      <c r="G455" s="238">
        <v>10.989010989010989</v>
      </c>
      <c r="H455" s="190" t="s">
        <v>16</v>
      </c>
      <c r="I455" s="240">
        <v>35493</v>
      </c>
      <c r="J455" s="242">
        <v>0.3</v>
      </c>
      <c r="K455" s="165">
        <v>0.65</v>
      </c>
      <c r="L455" s="179" t="s">
        <v>684</v>
      </c>
      <c r="M455" s="180" t="s">
        <v>703</v>
      </c>
      <c r="N455" s="107"/>
    </row>
    <row r="456" spans="1:14" x14ac:dyDescent="0.3">
      <c r="A456" s="105"/>
      <c r="B456" s="231" t="s">
        <v>1056</v>
      </c>
      <c r="C456" s="195" t="s">
        <v>586</v>
      </c>
      <c r="D456" s="187">
        <v>150</v>
      </c>
      <c r="E456" s="187">
        <v>190</v>
      </c>
      <c r="F456" s="178">
        <v>0.13700000000000001</v>
      </c>
      <c r="G456" s="238">
        <v>7.2992700729926998</v>
      </c>
      <c r="H456" s="190" t="s">
        <v>16</v>
      </c>
      <c r="I456" s="240">
        <v>26264</v>
      </c>
      <c r="J456" s="242">
        <v>0.3</v>
      </c>
      <c r="K456" s="165">
        <v>0.65</v>
      </c>
      <c r="L456" s="179" t="s">
        <v>684</v>
      </c>
      <c r="M456" s="180" t="s">
        <v>703</v>
      </c>
      <c r="N456" s="107"/>
    </row>
    <row r="457" spans="1:14" x14ac:dyDescent="0.3">
      <c r="A457" s="105"/>
      <c r="B457" s="92" t="s">
        <v>532</v>
      </c>
      <c r="C457" s="91" t="s">
        <v>588</v>
      </c>
      <c r="D457" s="130">
        <v>30</v>
      </c>
      <c r="E457" s="130">
        <v>75</v>
      </c>
      <c r="F457" s="131">
        <v>0.2</v>
      </c>
      <c r="G457" s="129">
        <v>5</v>
      </c>
      <c r="H457" s="93" t="s">
        <v>16</v>
      </c>
      <c r="I457" s="132">
        <v>10000</v>
      </c>
      <c r="J457" s="133">
        <v>0.15</v>
      </c>
      <c r="K457" s="133">
        <v>1</v>
      </c>
      <c r="L457" s="134">
        <v>8</v>
      </c>
      <c r="M457" s="135">
        <v>200</v>
      </c>
      <c r="N457" s="107"/>
    </row>
    <row r="458" spans="1:14" x14ac:dyDescent="0.3">
      <c r="A458" s="105"/>
      <c r="B458" s="92" t="s">
        <v>533</v>
      </c>
      <c r="C458" s="91" t="s">
        <v>580</v>
      </c>
      <c r="D458" s="130">
        <v>50</v>
      </c>
      <c r="E458" s="130">
        <v>105</v>
      </c>
      <c r="F458" s="131">
        <v>0.06</v>
      </c>
      <c r="G458" s="129">
        <v>16.666666666666668</v>
      </c>
      <c r="H458" s="93" t="s">
        <v>16</v>
      </c>
      <c r="I458" s="132">
        <v>5500</v>
      </c>
      <c r="J458" s="133">
        <v>0.15</v>
      </c>
      <c r="K458" s="133">
        <v>1</v>
      </c>
      <c r="L458" s="134">
        <v>8</v>
      </c>
      <c r="M458" s="135">
        <v>200</v>
      </c>
      <c r="N458" s="107"/>
    </row>
    <row r="459" spans="1:14" x14ac:dyDescent="0.3">
      <c r="A459" s="105"/>
      <c r="B459" s="92" t="s">
        <v>534</v>
      </c>
      <c r="C459" s="91" t="s">
        <v>588</v>
      </c>
      <c r="D459" s="130">
        <v>30</v>
      </c>
      <c r="E459" s="130">
        <v>75</v>
      </c>
      <c r="F459" s="131">
        <v>0.08</v>
      </c>
      <c r="G459" s="129">
        <v>12.5</v>
      </c>
      <c r="H459" s="93" t="s">
        <v>16</v>
      </c>
      <c r="I459" s="132">
        <v>4200</v>
      </c>
      <c r="J459" s="133">
        <v>0.15</v>
      </c>
      <c r="K459" s="133">
        <v>1</v>
      </c>
      <c r="L459" s="134">
        <v>8</v>
      </c>
      <c r="M459" s="135">
        <v>200</v>
      </c>
      <c r="N459" s="107"/>
    </row>
    <row r="460" spans="1:14" x14ac:dyDescent="0.3">
      <c r="A460" s="105"/>
      <c r="B460" s="92" t="s">
        <v>535</v>
      </c>
      <c r="C460" s="91" t="s">
        <v>580</v>
      </c>
      <c r="D460" s="130">
        <v>50</v>
      </c>
      <c r="E460" s="130">
        <v>105</v>
      </c>
      <c r="F460" s="131">
        <v>0.8</v>
      </c>
      <c r="G460" s="129">
        <v>1.25</v>
      </c>
      <c r="H460" s="93" t="s">
        <v>16</v>
      </c>
      <c r="I460" s="132">
        <v>22000</v>
      </c>
      <c r="J460" s="133">
        <v>0.15</v>
      </c>
      <c r="K460" s="133">
        <v>1</v>
      </c>
      <c r="L460" s="134">
        <v>8</v>
      </c>
      <c r="M460" s="135">
        <v>200</v>
      </c>
      <c r="N460" s="107"/>
    </row>
    <row r="461" spans="1:14" x14ac:dyDescent="0.3">
      <c r="A461" s="105"/>
      <c r="B461" s="92" t="s">
        <v>536</v>
      </c>
      <c r="C461" s="91" t="s">
        <v>580</v>
      </c>
      <c r="D461" s="130">
        <v>50</v>
      </c>
      <c r="E461" s="130">
        <v>105</v>
      </c>
      <c r="F461" s="131">
        <v>0.51</v>
      </c>
      <c r="G461" s="129">
        <v>1.9607843137254901</v>
      </c>
      <c r="H461" s="93" t="s">
        <v>16</v>
      </c>
      <c r="I461" s="132">
        <v>40362</v>
      </c>
      <c r="J461" s="133">
        <v>0.15</v>
      </c>
      <c r="K461" s="133">
        <v>1</v>
      </c>
      <c r="L461" s="134">
        <v>8</v>
      </c>
      <c r="M461" s="135">
        <v>200</v>
      </c>
      <c r="N461" s="107"/>
    </row>
    <row r="462" spans="1:14" x14ac:dyDescent="0.3">
      <c r="A462" s="105"/>
      <c r="B462" s="92" t="s">
        <v>537</v>
      </c>
      <c r="C462" s="91" t="s">
        <v>588</v>
      </c>
      <c r="D462" s="130">
        <v>30</v>
      </c>
      <c r="E462" s="130">
        <v>75</v>
      </c>
      <c r="F462" s="131">
        <v>0.8</v>
      </c>
      <c r="G462" s="129">
        <v>1.25</v>
      </c>
      <c r="H462" s="93" t="s">
        <v>16</v>
      </c>
      <c r="I462" s="132">
        <v>11838</v>
      </c>
      <c r="J462" s="133">
        <v>0.15</v>
      </c>
      <c r="K462" s="133">
        <v>0.6</v>
      </c>
      <c r="L462" s="134">
        <v>15</v>
      </c>
      <c r="M462" s="135">
        <v>200</v>
      </c>
      <c r="N462" s="107"/>
    </row>
    <row r="463" spans="1:14" x14ac:dyDescent="0.3">
      <c r="A463" s="105"/>
      <c r="B463" s="92" t="s">
        <v>538</v>
      </c>
      <c r="C463" s="91" t="s">
        <v>580</v>
      </c>
      <c r="D463" s="130">
        <v>50</v>
      </c>
      <c r="E463" s="130">
        <v>105</v>
      </c>
      <c r="F463" s="131">
        <v>0.19600000000000001</v>
      </c>
      <c r="G463" s="129">
        <v>5.1020408163265305</v>
      </c>
      <c r="H463" s="93" t="s">
        <v>16</v>
      </c>
      <c r="I463" s="132">
        <v>35900</v>
      </c>
      <c r="J463" s="133">
        <v>0.45</v>
      </c>
      <c r="K463" s="133">
        <v>0.45</v>
      </c>
      <c r="L463" s="134">
        <v>8</v>
      </c>
      <c r="M463" s="135">
        <v>150</v>
      </c>
      <c r="N463" s="107"/>
    </row>
    <row r="464" spans="1:14" x14ac:dyDescent="0.3">
      <c r="A464" s="105"/>
      <c r="B464" s="231" t="s">
        <v>622</v>
      </c>
      <c r="C464" s="195" t="s">
        <v>587</v>
      </c>
      <c r="D464" s="187">
        <v>170</v>
      </c>
      <c r="E464" s="187">
        <v>225</v>
      </c>
      <c r="F464" s="178" t="s">
        <v>868</v>
      </c>
      <c r="G464" s="238">
        <v>23.758612497030171</v>
      </c>
      <c r="H464" s="190" t="s">
        <v>16</v>
      </c>
      <c r="I464" s="240">
        <v>12400</v>
      </c>
      <c r="J464" s="242">
        <v>0.4</v>
      </c>
      <c r="K464" s="165">
        <v>0.45</v>
      </c>
      <c r="L464" s="179" t="s">
        <v>676</v>
      </c>
      <c r="M464" s="180" t="s">
        <v>756</v>
      </c>
      <c r="N464" s="107"/>
    </row>
    <row r="465" spans="1:14" x14ac:dyDescent="0.3">
      <c r="A465" s="105"/>
      <c r="B465" s="217" t="s">
        <v>433</v>
      </c>
      <c r="C465" s="195" t="s">
        <v>592</v>
      </c>
      <c r="D465" s="187">
        <v>600</v>
      </c>
      <c r="E465" s="187">
        <v>800</v>
      </c>
      <c r="F465" s="169" t="s">
        <v>869</v>
      </c>
      <c r="G465" s="223">
        <v>3.8409832917226807</v>
      </c>
      <c r="H465" s="222" t="s">
        <v>16</v>
      </c>
      <c r="I465" s="218">
        <v>700</v>
      </c>
      <c r="J465" s="221">
        <v>0.4</v>
      </c>
      <c r="K465" s="172">
        <v>0.75</v>
      </c>
      <c r="L465" s="219" t="s">
        <v>676</v>
      </c>
      <c r="M465" s="220" t="s">
        <v>703</v>
      </c>
      <c r="N465" s="107"/>
    </row>
    <row r="466" spans="1:14" x14ac:dyDescent="0.3">
      <c r="A466" s="105"/>
      <c r="B466" s="217" t="s">
        <v>434</v>
      </c>
      <c r="C466" s="195" t="s">
        <v>592</v>
      </c>
      <c r="D466" s="187">
        <v>600</v>
      </c>
      <c r="E466" s="187">
        <v>800</v>
      </c>
      <c r="F466" s="169" t="s">
        <v>870</v>
      </c>
      <c r="G466" s="223">
        <v>8.8636766530756947</v>
      </c>
      <c r="H466" s="222" t="s">
        <v>16</v>
      </c>
      <c r="I466" s="218">
        <v>2280</v>
      </c>
      <c r="J466" s="221">
        <v>0.4</v>
      </c>
      <c r="K466" s="172">
        <v>0.75</v>
      </c>
      <c r="L466" s="219" t="s">
        <v>676</v>
      </c>
      <c r="M466" s="220" t="s">
        <v>703</v>
      </c>
      <c r="N466" s="107"/>
    </row>
    <row r="467" spans="1:14" x14ac:dyDescent="0.3">
      <c r="A467" s="105"/>
      <c r="B467" s="217" t="s">
        <v>435</v>
      </c>
      <c r="C467" s="195" t="s">
        <v>592</v>
      </c>
      <c r="D467" s="187">
        <v>600</v>
      </c>
      <c r="E467" s="187">
        <v>800</v>
      </c>
      <c r="F467" s="169" t="s">
        <v>774</v>
      </c>
      <c r="G467" s="223">
        <v>11.81753722524226</v>
      </c>
      <c r="H467" s="222" t="s">
        <v>16</v>
      </c>
      <c r="I467" s="218">
        <v>1700</v>
      </c>
      <c r="J467" s="221">
        <v>0.4</v>
      </c>
      <c r="K467" s="172">
        <v>0.75</v>
      </c>
      <c r="L467" s="219" t="s">
        <v>676</v>
      </c>
      <c r="M467" s="220" t="s">
        <v>703</v>
      </c>
      <c r="N467" s="107"/>
    </row>
    <row r="468" spans="1:14" x14ac:dyDescent="0.3">
      <c r="A468" s="105"/>
      <c r="B468" s="217" t="s">
        <v>436</v>
      </c>
      <c r="C468" s="195" t="s">
        <v>586</v>
      </c>
      <c r="D468" s="187">
        <v>150</v>
      </c>
      <c r="E468" s="187">
        <v>190</v>
      </c>
      <c r="F468" s="169" t="s">
        <v>871</v>
      </c>
      <c r="G468" s="223">
        <v>15.95405232929164</v>
      </c>
      <c r="H468" s="222" t="s">
        <v>16</v>
      </c>
      <c r="I468" s="218">
        <v>5350</v>
      </c>
      <c r="J468" s="221">
        <v>0.4</v>
      </c>
      <c r="K468" s="172">
        <v>0.75</v>
      </c>
      <c r="L468" s="219" t="s">
        <v>676</v>
      </c>
      <c r="M468" s="220" t="s">
        <v>703</v>
      </c>
      <c r="N468" s="107"/>
    </row>
    <row r="469" spans="1:14" x14ac:dyDescent="0.3">
      <c r="A469" s="105"/>
      <c r="B469" s="217" t="s">
        <v>437</v>
      </c>
      <c r="C469" s="195" t="s">
        <v>586</v>
      </c>
      <c r="D469" s="187">
        <v>150</v>
      </c>
      <c r="E469" s="187">
        <v>190</v>
      </c>
      <c r="F469" s="169" t="s">
        <v>872</v>
      </c>
      <c r="G469" s="223">
        <v>23.63507445048452</v>
      </c>
      <c r="H469" s="222" t="s">
        <v>16</v>
      </c>
      <c r="I469" s="218">
        <v>7050</v>
      </c>
      <c r="J469" s="221">
        <v>0.4</v>
      </c>
      <c r="K469" s="172">
        <v>0.75</v>
      </c>
      <c r="L469" s="219" t="s">
        <v>676</v>
      </c>
      <c r="M469" s="220" t="s">
        <v>703</v>
      </c>
      <c r="N469" s="107"/>
    </row>
    <row r="470" spans="1:14" x14ac:dyDescent="0.3">
      <c r="A470" s="105"/>
      <c r="B470" s="217" t="s">
        <v>438</v>
      </c>
      <c r="C470" s="195" t="s">
        <v>586</v>
      </c>
      <c r="D470" s="187">
        <v>150</v>
      </c>
      <c r="E470" s="187">
        <v>190</v>
      </c>
      <c r="F470" s="169" t="s">
        <v>847</v>
      </c>
      <c r="G470" s="223">
        <v>29.542097488921716</v>
      </c>
      <c r="H470" s="222" t="s">
        <v>16</v>
      </c>
      <c r="I470" s="218">
        <v>11200</v>
      </c>
      <c r="J470" s="221">
        <v>0.4</v>
      </c>
      <c r="K470" s="172">
        <v>0.75</v>
      </c>
      <c r="L470" s="219" t="s">
        <v>676</v>
      </c>
      <c r="M470" s="220" t="s">
        <v>703</v>
      </c>
      <c r="N470" s="107"/>
    </row>
    <row r="471" spans="1:14" x14ac:dyDescent="0.3">
      <c r="A471" s="105"/>
      <c r="B471" s="217" t="s">
        <v>439</v>
      </c>
      <c r="C471" s="195" t="s">
        <v>586</v>
      </c>
      <c r="D471" s="187">
        <v>150</v>
      </c>
      <c r="E471" s="187">
        <v>190</v>
      </c>
      <c r="F471" s="169" t="s">
        <v>873</v>
      </c>
      <c r="G471" s="223">
        <v>31.318509238960225</v>
      </c>
      <c r="H471" s="222" t="s">
        <v>16</v>
      </c>
      <c r="I471" s="218">
        <v>9940</v>
      </c>
      <c r="J471" s="221">
        <v>0.4</v>
      </c>
      <c r="K471" s="172">
        <v>0.75</v>
      </c>
      <c r="L471" s="219" t="s">
        <v>676</v>
      </c>
      <c r="M471" s="220" t="s">
        <v>703</v>
      </c>
      <c r="N471" s="107"/>
    </row>
    <row r="472" spans="1:14" x14ac:dyDescent="0.3">
      <c r="A472" s="105"/>
      <c r="B472" s="217" t="s">
        <v>440</v>
      </c>
      <c r="C472" s="195" t="s">
        <v>586</v>
      </c>
      <c r="D472" s="187">
        <v>150</v>
      </c>
      <c r="E472" s="187">
        <v>190</v>
      </c>
      <c r="F472" s="169" t="s">
        <v>874</v>
      </c>
      <c r="G472" s="223">
        <v>35.448422545196742</v>
      </c>
      <c r="H472" s="222" t="s">
        <v>16</v>
      </c>
      <c r="I472" s="218">
        <v>17800</v>
      </c>
      <c r="J472" s="221">
        <v>0.4</v>
      </c>
      <c r="K472" s="172">
        <v>0.75</v>
      </c>
      <c r="L472" s="219" t="s">
        <v>676</v>
      </c>
      <c r="M472" s="220" t="s">
        <v>703</v>
      </c>
      <c r="N472" s="107"/>
    </row>
    <row r="473" spans="1:14" x14ac:dyDescent="0.3">
      <c r="A473" s="105"/>
      <c r="B473" s="217" t="s">
        <v>441</v>
      </c>
      <c r="C473" s="195" t="s">
        <v>579</v>
      </c>
      <c r="D473" s="187">
        <v>130</v>
      </c>
      <c r="E473" s="187">
        <v>170</v>
      </c>
      <c r="F473" s="169" t="s">
        <v>875</v>
      </c>
      <c r="G473" s="223">
        <v>7.6816715317253044</v>
      </c>
      <c r="H473" s="222" t="s">
        <v>16</v>
      </c>
      <c r="I473" s="218">
        <v>6600</v>
      </c>
      <c r="J473" s="221">
        <v>0.4</v>
      </c>
      <c r="K473" s="172">
        <v>0.75</v>
      </c>
      <c r="L473" s="219" t="s">
        <v>676</v>
      </c>
      <c r="M473" s="220" t="s">
        <v>703</v>
      </c>
      <c r="N473" s="107"/>
    </row>
    <row r="474" spans="1:14" x14ac:dyDescent="0.3">
      <c r="A474" s="105"/>
      <c r="B474" s="217" t="s">
        <v>442</v>
      </c>
      <c r="C474" s="186" t="s">
        <v>579</v>
      </c>
      <c r="D474" s="187">
        <v>130</v>
      </c>
      <c r="E474" s="187">
        <v>170</v>
      </c>
      <c r="F474" s="169" t="s">
        <v>774</v>
      </c>
      <c r="G474" s="223">
        <v>11.81753722524226</v>
      </c>
      <c r="H474" s="222" t="s">
        <v>16</v>
      </c>
      <c r="I474" s="218">
        <v>7700</v>
      </c>
      <c r="J474" s="221">
        <v>0.4</v>
      </c>
      <c r="K474" s="172">
        <v>0.75</v>
      </c>
      <c r="L474" s="219" t="s">
        <v>676</v>
      </c>
      <c r="M474" s="220" t="s">
        <v>703</v>
      </c>
      <c r="N474" s="107"/>
    </row>
    <row r="475" spans="1:14" x14ac:dyDescent="0.3">
      <c r="A475" s="105"/>
      <c r="B475" s="217" t="s">
        <v>443</v>
      </c>
      <c r="C475" s="186" t="s">
        <v>586</v>
      </c>
      <c r="D475" s="187">
        <v>150</v>
      </c>
      <c r="E475" s="187">
        <v>190</v>
      </c>
      <c r="F475" s="169" t="s">
        <v>871</v>
      </c>
      <c r="G475" s="223">
        <v>15.95405232929164</v>
      </c>
      <c r="H475" s="222" t="s">
        <v>16</v>
      </c>
      <c r="I475" s="218">
        <v>11000</v>
      </c>
      <c r="J475" s="221">
        <v>0.4</v>
      </c>
      <c r="K475" s="172">
        <v>0.75</v>
      </c>
      <c r="L475" s="219" t="s">
        <v>676</v>
      </c>
      <c r="M475" s="220" t="s">
        <v>703</v>
      </c>
      <c r="N475" s="107"/>
    </row>
    <row r="476" spans="1:14" x14ac:dyDescent="0.3">
      <c r="A476" s="105"/>
      <c r="B476" s="217" t="s">
        <v>444</v>
      </c>
      <c r="C476" s="195" t="s">
        <v>586</v>
      </c>
      <c r="D476" s="187">
        <v>150</v>
      </c>
      <c r="E476" s="187">
        <v>190</v>
      </c>
      <c r="F476" s="169" t="s">
        <v>871</v>
      </c>
      <c r="G476" s="223">
        <v>15.95405232929164</v>
      </c>
      <c r="H476" s="222" t="s">
        <v>16</v>
      </c>
      <c r="I476" s="218">
        <v>9300</v>
      </c>
      <c r="J476" s="221">
        <v>0.4</v>
      </c>
      <c r="K476" s="172">
        <v>0.75</v>
      </c>
      <c r="L476" s="219" t="s">
        <v>676</v>
      </c>
      <c r="M476" s="220" t="s">
        <v>703</v>
      </c>
      <c r="N476" s="107"/>
    </row>
    <row r="477" spans="1:14" x14ac:dyDescent="0.3">
      <c r="A477" s="105"/>
      <c r="B477" s="217" t="s">
        <v>445</v>
      </c>
      <c r="C477" s="195" t="s">
        <v>586</v>
      </c>
      <c r="D477" s="187">
        <v>150</v>
      </c>
      <c r="E477" s="187">
        <v>190</v>
      </c>
      <c r="F477" s="169" t="s">
        <v>876</v>
      </c>
      <c r="G477" s="223">
        <v>17.727353306151389</v>
      </c>
      <c r="H477" s="222" t="s">
        <v>16</v>
      </c>
      <c r="I477" s="218">
        <v>16800</v>
      </c>
      <c r="J477" s="221">
        <v>0.4</v>
      </c>
      <c r="K477" s="228">
        <v>0.75</v>
      </c>
      <c r="L477" s="219" t="s">
        <v>676</v>
      </c>
      <c r="M477" s="220" t="s">
        <v>703</v>
      </c>
      <c r="N477" s="107"/>
    </row>
    <row r="478" spans="1:14" x14ac:dyDescent="0.3">
      <c r="A478" s="105"/>
      <c r="B478" s="217" t="s">
        <v>446</v>
      </c>
      <c r="C478" s="195" t="s">
        <v>586</v>
      </c>
      <c r="D478" s="187">
        <v>150</v>
      </c>
      <c r="E478" s="187">
        <v>190</v>
      </c>
      <c r="F478" s="169" t="s">
        <v>872</v>
      </c>
      <c r="G478" s="223">
        <v>23.63507445048452</v>
      </c>
      <c r="H478" s="222" t="s">
        <v>16</v>
      </c>
      <c r="I478" s="218">
        <v>17500</v>
      </c>
      <c r="J478" s="221">
        <v>0.4</v>
      </c>
      <c r="K478" s="172">
        <v>0.75</v>
      </c>
      <c r="L478" s="219" t="s">
        <v>676</v>
      </c>
      <c r="M478" s="220" t="s">
        <v>703</v>
      </c>
      <c r="N478" s="107"/>
    </row>
    <row r="479" spans="1:14" x14ac:dyDescent="0.3">
      <c r="A479" s="105"/>
      <c r="B479" s="230" t="s">
        <v>447</v>
      </c>
      <c r="C479" s="195" t="s">
        <v>586</v>
      </c>
      <c r="D479" s="187">
        <v>150</v>
      </c>
      <c r="E479" s="187">
        <v>190</v>
      </c>
      <c r="F479" s="234">
        <v>6.268E-2</v>
      </c>
      <c r="G479" s="236">
        <v>15.95405232929164</v>
      </c>
      <c r="H479" s="222" t="s">
        <v>16</v>
      </c>
      <c r="I479" s="239">
        <v>22400</v>
      </c>
      <c r="J479" s="228">
        <v>0.4</v>
      </c>
      <c r="K479" s="228">
        <v>0.75</v>
      </c>
      <c r="L479" s="227">
        <v>8</v>
      </c>
      <c r="M479" s="245">
        <v>200</v>
      </c>
      <c r="N479" s="107"/>
    </row>
    <row r="480" spans="1:14" x14ac:dyDescent="0.3">
      <c r="A480" s="105"/>
      <c r="B480" s="185" t="s">
        <v>448</v>
      </c>
      <c r="C480" s="195" t="s">
        <v>586</v>
      </c>
      <c r="D480" s="187">
        <v>150</v>
      </c>
      <c r="E480" s="187">
        <v>190</v>
      </c>
      <c r="F480" s="188">
        <v>4.231E-2</v>
      </c>
      <c r="G480" s="189">
        <v>23.63507445048452</v>
      </c>
      <c r="H480" s="190" t="s">
        <v>16</v>
      </c>
      <c r="I480" s="191">
        <v>32200</v>
      </c>
      <c r="J480" s="192">
        <v>0.4</v>
      </c>
      <c r="K480" s="192">
        <v>0.75</v>
      </c>
      <c r="L480" s="193">
        <v>8</v>
      </c>
      <c r="M480" s="194">
        <v>200</v>
      </c>
      <c r="N480" s="107"/>
    </row>
    <row r="481" spans="1:14" x14ac:dyDescent="0.3">
      <c r="A481" s="105"/>
      <c r="B481" s="231" t="s">
        <v>449</v>
      </c>
      <c r="C481" s="195" t="s">
        <v>586</v>
      </c>
      <c r="D481" s="187">
        <v>150</v>
      </c>
      <c r="E481" s="187">
        <v>190</v>
      </c>
      <c r="F481" s="178" t="s">
        <v>871</v>
      </c>
      <c r="G481" s="238">
        <v>15.95405232929164</v>
      </c>
      <c r="H481" s="190" t="s">
        <v>16</v>
      </c>
      <c r="I481" s="240">
        <v>5350</v>
      </c>
      <c r="J481" s="242">
        <v>0.4</v>
      </c>
      <c r="K481" s="165">
        <v>0.75</v>
      </c>
      <c r="L481" s="179" t="s">
        <v>676</v>
      </c>
      <c r="M481" s="180" t="s">
        <v>703</v>
      </c>
      <c r="N481" s="107"/>
    </row>
    <row r="482" spans="1:14" x14ac:dyDescent="0.3">
      <c r="A482" s="105"/>
      <c r="B482" s="217" t="s">
        <v>450</v>
      </c>
      <c r="C482" s="195" t="s">
        <v>586</v>
      </c>
      <c r="D482" s="187">
        <v>150</v>
      </c>
      <c r="E482" s="187">
        <v>190</v>
      </c>
      <c r="F482" s="169" t="s">
        <v>872</v>
      </c>
      <c r="G482" s="223">
        <v>23.63507445048452</v>
      </c>
      <c r="H482" s="222" t="s">
        <v>16</v>
      </c>
      <c r="I482" s="218">
        <v>7050</v>
      </c>
      <c r="J482" s="221">
        <v>0.4</v>
      </c>
      <c r="K482" s="172">
        <v>0.75</v>
      </c>
      <c r="L482" s="219" t="s">
        <v>676</v>
      </c>
      <c r="M482" s="220" t="s">
        <v>703</v>
      </c>
      <c r="N482" s="107"/>
    </row>
    <row r="483" spans="1:14" x14ac:dyDescent="0.3">
      <c r="A483" s="105"/>
      <c r="B483" s="217" t="s">
        <v>451</v>
      </c>
      <c r="C483" s="195" t="s">
        <v>586</v>
      </c>
      <c r="D483" s="187">
        <v>150</v>
      </c>
      <c r="E483" s="187">
        <v>190</v>
      </c>
      <c r="F483" s="169" t="s">
        <v>847</v>
      </c>
      <c r="G483" s="223">
        <v>29.542097488921716</v>
      </c>
      <c r="H483" s="222" t="s">
        <v>16</v>
      </c>
      <c r="I483" s="218">
        <v>11200</v>
      </c>
      <c r="J483" s="221">
        <v>0.4</v>
      </c>
      <c r="K483" s="172">
        <v>0.75</v>
      </c>
      <c r="L483" s="219" t="s">
        <v>676</v>
      </c>
      <c r="M483" s="220" t="s">
        <v>703</v>
      </c>
      <c r="N483" s="107"/>
    </row>
    <row r="484" spans="1:14" x14ac:dyDescent="0.3">
      <c r="A484" s="105"/>
      <c r="B484" s="217" t="s">
        <v>452</v>
      </c>
      <c r="C484" s="195" t="s">
        <v>586</v>
      </c>
      <c r="D484" s="187">
        <v>150</v>
      </c>
      <c r="E484" s="187">
        <v>190</v>
      </c>
      <c r="F484" s="169" t="s">
        <v>873</v>
      </c>
      <c r="G484" s="223">
        <v>31.318509238960225</v>
      </c>
      <c r="H484" s="222" t="s">
        <v>16</v>
      </c>
      <c r="I484" s="218">
        <v>9940</v>
      </c>
      <c r="J484" s="221">
        <v>0.4</v>
      </c>
      <c r="K484" s="172">
        <v>0.75</v>
      </c>
      <c r="L484" s="219" t="s">
        <v>676</v>
      </c>
      <c r="M484" s="220" t="s">
        <v>703</v>
      </c>
      <c r="N484" s="107"/>
    </row>
    <row r="485" spans="1:14" x14ac:dyDescent="0.3">
      <c r="A485" s="105"/>
      <c r="B485" s="217" t="s">
        <v>453</v>
      </c>
      <c r="C485" s="195" t="s">
        <v>586</v>
      </c>
      <c r="D485" s="187">
        <v>150</v>
      </c>
      <c r="E485" s="187">
        <v>190</v>
      </c>
      <c r="F485" s="169" t="s">
        <v>874</v>
      </c>
      <c r="G485" s="223">
        <v>35.448422545196742</v>
      </c>
      <c r="H485" s="222" t="s">
        <v>16</v>
      </c>
      <c r="I485" s="218">
        <v>17800</v>
      </c>
      <c r="J485" s="221">
        <v>0.4</v>
      </c>
      <c r="K485" s="172">
        <v>0.75</v>
      </c>
      <c r="L485" s="219" t="s">
        <v>676</v>
      </c>
      <c r="M485" s="220" t="s">
        <v>703</v>
      </c>
      <c r="N485" s="107"/>
    </row>
    <row r="486" spans="1:14" x14ac:dyDescent="0.3">
      <c r="A486" s="105"/>
      <c r="B486" s="217" t="s">
        <v>454</v>
      </c>
      <c r="C486" s="195" t="s">
        <v>586</v>
      </c>
      <c r="D486" s="187">
        <v>150</v>
      </c>
      <c r="E486" s="187">
        <v>190</v>
      </c>
      <c r="F486" s="169" t="s">
        <v>876</v>
      </c>
      <c r="G486" s="223">
        <v>17.727353306151389</v>
      </c>
      <c r="H486" s="222" t="s">
        <v>16</v>
      </c>
      <c r="I486" s="218">
        <v>22600</v>
      </c>
      <c r="J486" s="221">
        <v>0.4</v>
      </c>
      <c r="K486" s="172">
        <v>0.75</v>
      </c>
      <c r="L486" s="219" t="s">
        <v>676</v>
      </c>
      <c r="M486" s="220" t="s">
        <v>703</v>
      </c>
      <c r="N486" s="107"/>
    </row>
    <row r="487" spans="1:14" x14ac:dyDescent="0.3">
      <c r="A487" s="105"/>
      <c r="B487" s="217" t="s">
        <v>455</v>
      </c>
      <c r="C487" s="195" t="s">
        <v>586</v>
      </c>
      <c r="D487" s="187">
        <v>150</v>
      </c>
      <c r="E487" s="187">
        <v>190</v>
      </c>
      <c r="F487" s="169" t="s">
        <v>877</v>
      </c>
      <c r="G487" s="223">
        <v>22.456770716370986</v>
      </c>
      <c r="H487" s="222" t="s">
        <v>16</v>
      </c>
      <c r="I487" s="218">
        <v>23000</v>
      </c>
      <c r="J487" s="221">
        <v>0.4</v>
      </c>
      <c r="K487" s="172">
        <v>0.75</v>
      </c>
      <c r="L487" s="219" t="s">
        <v>676</v>
      </c>
      <c r="M487" s="220" t="s">
        <v>703</v>
      </c>
      <c r="N487" s="107"/>
    </row>
    <row r="488" spans="1:14" x14ac:dyDescent="0.3">
      <c r="A488" s="105"/>
      <c r="B488" s="217" t="s">
        <v>456</v>
      </c>
      <c r="C488" s="195" t="s">
        <v>586</v>
      </c>
      <c r="D488" s="187">
        <v>150</v>
      </c>
      <c r="E488" s="187">
        <v>190</v>
      </c>
      <c r="F488" s="169" t="s">
        <v>774</v>
      </c>
      <c r="G488" s="223">
        <v>11.81753722524226</v>
      </c>
      <c r="H488" s="222" t="s">
        <v>16</v>
      </c>
      <c r="I488" s="218">
        <v>15900</v>
      </c>
      <c r="J488" s="221">
        <v>0.4</v>
      </c>
      <c r="K488" s="172">
        <v>0.75</v>
      </c>
      <c r="L488" s="219" t="s">
        <v>676</v>
      </c>
      <c r="M488" s="220" t="s">
        <v>703</v>
      </c>
      <c r="N488" s="107"/>
    </row>
    <row r="489" spans="1:14" x14ac:dyDescent="0.3">
      <c r="A489" s="105"/>
      <c r="B489" s="217" t="s">
        <v>457</v>
      </c>
      <c r="C489" s="195" t="s">
        <v>586</v>
      </c>
      <c r="D489" s="187">
        <v>150</v>
      </c>
      <c r="E489" s="187">
        <v>190</v>
      </c>
      <c r="F489" s="169" t="s">
        <v>878</v>
      </c>
      <c r="G489" s="223">
        <v>14.949917775452233</v>
      </c>
      <c r="H489" s="222" t="s">
        <v>16</v>
      </c>
      <c r="I489" s="218">
        <v>17000</v>
      </c>
      <c r="J489" s="221">
        <v>0.4</v>
      </c>
      <c r="K489" s="172">
        <v>0.75</v>
      </c>
      <c r="L489" s="219" t="s">
        <v>676</v>
      </c>
      <c r="M489" s="220" t="s">
        <v>703</v>
      </c>
      <c r="N489" s="107"/>
    </row>
    <row r="490" spans="1:14" x14ac:dyDescent="0.3">
      <c r="A490" s="105"/>
      <c r="B490" s="217" t="s">
        <v>1058</v>
      </c>
      <c r="C490" s="195" t="s">
        <v>586</v>
      </c>
      <c r="D490" s="187">
        <v>150</v>
      </c>
      <c r="E490" s="187">
        <v>190</v>
      </c>
      <c r="F490" s="169">
        <v>6.7000000000000004E-2</v>
      </c>
      <c r="G490" s="223">
        <v>14.925373134328357</v>
      </c>
      <c r="H490" s="222" t="s">
        <v>16</v>
      </c>
      <c r="I490" s="218">
        <v>12200</v>
      </c>
      <c r="J490" s="221">
        <v>0.4</v>
      </c>
      <c r="K490" s="172">
        <v>0.75</v>
      </c>
      <c r="L490" s="219" t="s">
        <v>676</v>
      </c>
      <c r="M490" s="220" t="s">
        <v>703</v>
      </c>
      <c r="N490" s="107"/>
    </row>
    <row r="491" spans="1:14" x14ac:dyDescent="0.3">
      <c r="A491" s="105"/>
      <c r="B491" s="217" t="s">
        <v>458</v>
      </c>
      <c r="C491" s="195" t="s">
        <v>586</v>
      </c>
      <c r="D491" s="187">
        <v>150</v>
      </c>
      <c r="E491" s="187">
        <v>190</v>
      </c>
      <c r="F491" s="169" t="s">
        <v>876</v>
      </c>
      <c r="G491" s="223">
        <v>17.727353306151389</v>
      </c>
      <c r="H491" s="222" t="s">
        <v>16</v>
      </c>
      <c r="I491" s="218">
        <v>14300</v>
      </c>
      <c r="J491" s="221">
        <v>0.4</v>
      </c>
      <c r="K491" s="228">
        <v>0.75</v>
      </c>
      <c r="L491" s="219" t="s">
        <v>676</v>
      </c>
      <c r="M491" s="220" t="s">
        <v>703</v>
      </c>
      <c r="N491" s="107"/>
    </row>
    <row r="492" spans="1:14" x14ac:dyDescent="0.3">
      <c r="A492" s="105"/>
      <c r="B492" s="217" t="s">
        <v>459</v>
      </c>
      <c r="C492" s="195" t="s">
        <v>586</v>
      </c>
      <c r="D492" s="187">
        <v>150</v>
      </c>
      <c r="E492" s="187">
        <v>190</v>
      </c>
      <c r="F492" s="169" t="s">
        <v>877</v>
      </c>
      <c r="G492" s="223">
        <v>22.456770716370986</v>
      </c>
      <c r="H492" s="222" t="s">
        <v>16</v>
      </c>
      <c r="I492" s="218">
        <v>14300</v>
      </c>
      <c r="J492" s="221">
        <v>0.4</v>
      </c>
      <c r="K492" s="172">
        <v>0.75</v>
      </c>
      <c r="L492" s="219" t="s">
        <v>676</v>
      </c>
      <c r="M492" s="220" t="s">
        <v>703</v>
      </c>
      <c r="N492" s="107"/>
    </row>
    <row r="493" spans="1:14" x14ac:dyDescent="0.3">
      <c r="A493" s="105"/>
      <c r="B493" s="217" t="s">
        <v>646</v>
      </c>
      <c r="C493" s="195" t="s">
        <v>588</v>
      </c>
      <c r="D493" s="187">
        <v>30</v>
      </c>
      <c r="E493" s="187">
        <v>75</v>
      </c>
      <c r="F493" s="169" t="s">
        <v>871</v>
      </c>
      <c r="G493" s="223">
        <v>15.95405232929164</v>
      </c>
      <c r="H493" s="222" t="s">
        <v>16</v>
      </c>
      <c r="I493" s="218">
        <v>10000</v>
      </c>
      <c r="J493" s="221">
        <v>0.4</v>
      </c>
      <c r="K493" s="228">
        <v>0.75</v>
      </c>
      <c r="L493" s="219" t="s">
        <v>676</v>
      </c>
      <c r="M493" s="220" t="s">
        <v>703</v>
      </c>
      <c r="N493" s="107"/>
    </row>
    <row r="494" spans="1:14" x14ac:dyDescent="0.3">
      <c r="A494" s="105"/>
      <c r="B494" s="217" t="s">
        <v>630</v>
      </c>
      <c r="C494" s="195" t="s">
        <v>586</v>
      </c>
      <c r="D494" s="187">
        <v>150</v>
      </c>
      <c r="E494" s="187">
        <v>190</v>
      </c>
      <c r="F494" s="169" t="s">
        <v>774</v>
      </c>
      <c r="G494" s="223">
        <v>11.81753722524226</v>
      </c>
      <c r="H494" s="222" t="s">
        <v>16</v>
      </c>
      <c r="I494" s="218">
        <v>10900</v>
      </c>
      <c r="J494" s="221">
        <v>0.4</v>
      </c>
      <c r="K494" s="172">
        <v>0.75</v>
      </c>
      <c r="L494" s="219" t="s">
        <v>676</v>
      </c>
      <c r="M494" s="220" t="s">
        <v>703</v>
      </c>
      <c r="N494" s="107"/>
    </row>
    <row r="495" spans="1:14" x14ac:dyDescent="0.3">
      <c r="A495" s="105"/>
      <c r="B495" s="217" t="s">
        <v>460</v>
      </c>
      <c r="C495" s="195" t="s">
        <v>586</v>
      </c>
      <c r="D495" s="187">
        <v>150</v>
      </c>
      <c r="E495" s="187">
        <v>190</v>
      </c>
      <c r="F495" s="169" t="s">
        <v>878</v>
      </c>
      <c r="G495" s="223">
        <v>14.949917775452233</v>
      </c>
      <c r="H495" s="222" t="s">
        <v>16</v>
      </c>
      <c r="I495" s="218">
        <v>10900</v>
      </c>
      <c r="J495" s="221">
        <v>0.4</v>
      </c>
      <c r="K495" s="172">
        <v>0.75</v>
      </c>
      <c r="L495" s="219" t="s">
        <v>676</v>
      </c>
      <c r="M495" s="220" t="s">
        <v>703</v>
      </c>
      <c r="N495" s="107"/>
    </row>
    <row r="496" spans="1:14" x14ac:dyDescent="0.3">
      <c r="B496" s="217" t="s">
        <v>461</v>
      </c>
      <c r="C496" s="195" t="s">
        <v>586</v>
      </c>
      <c r="D496" s="187">
        <v>150</v>
      </c>
      <c r="E496" s="187">
        <v>190</v>
      </c>
      <c r="F496" s="169" t="s">
        <v>877</v>
      </c>
      <c r="G496" s="223">
        <v>22.456770716370986</v>
      </c>
      <c r="H496" s="222" t="s">
        <v>16</v>
      </c>
      <c r="I496" s="218">
        <v>14300</v>
      </c>
      <c r="J496" s="221">
        <v>0.4</v>
      </c>
      <c r="K496" s="172">
        <v>0.75</v>
      </c>
      <c r="L496" s="219" t="s">
        <v>676</v>
      </c>
      <c r="M496" s="220" t="s">
        <v>703</v>
      </c>
    </row>
    <row r="497" spans="2:13" x14ac:dyDescent="0.3">
      <c r="B497" s="217" t="s">
        <v>462</v>
      </c>
      <c r="C497" s="195" t="s">
        <v>581</v>
      </c>
      <c r="D497" s="187">
        <v>190</v>
      </c>
      <c r="E497" s="187">
        <v>300</v>
      </c>
      <c r="F497" s="169" t="s">
        <v>847</v>
      </c>
      <c r="G497" s="223">
        <v>29.542097488921716</v>
      </c>
      <c r="H497" s="222" t="s">
        <v>16</v>
      </c>
      <c r="I497" s="218">
        <v>12900</v>
      </c>
      <c r="J497" s="221">
        <v>0.4</v>
      </c>
      <c r="K497" s="172">
        <v>0.75</v>
      </c>
      <c r="L497" s="219" t="s">
        <v>676</v>
      </c>
      <c r="M497" s="220" t="s">
        <v>703</v>
      </c>
    </row>
    <row r="498" spans="2:13" x14ac:dyDescent="0.3">
      <c r="B498" s="231" t="s">
        <v>463</v>
      </c>
      <c r="C498" s="195" t="s">
        <v>581</v>
      </c>
      <c r="D498" s="187">
        <v>190</v>
      </c>
      <c r="E498" s="187">
        <v>300</v>
      </c>
      <c r="F498" s="178" t="s">
        <v>879</v>
      </c>
      <c r="G498" s="238">
        <v>70.921985815602838</v>
      </c>
      <c r="H498" s="190" t="s">
        <v>16</v>
      </c>
      <c r="I498" s="240">
        <v>78900</v>
      </c>
      <c r="J498" s="242">
        <v>0.4</v>
      </c>
      <c r="K498" s="165">
        <v>0.75</v>
      </c>
      <c r="L498" s="179" t="s">
        <v>676</v>
      </c>
      <c r="M498" s="180" t="s">
        <v>703</v>
      </c>
    </row>
    <row r="499" spans="2:13" x14ac:dyDescent="0.3">
      <c r="B499" s="217" t="s">
        <v>464</v>
      </c>
      <c r="C499" s="195" t="s">
        <v>581</v>
      </c>
      <c r="D499" s="187">
        <v>190</v>
      </c>
      <c r="E499" s="187">
        <v>300</v>
      </c>
      <c r="F499" s="169" t="s">
        <v>874</v>
      </c>
      <c r="G499" s="223">
        <v>35.448422545196742</v>
      </c>
      <c r="H499" s="222" t="s">
        <v>16</v>
      </c>
      <c r="I499" s="218">
        <v>37600</v>
      </c>
      <c r="J499" s="221">
        <v>0.4</v>
      </c>
      <c r="K499" s="172">
        <v>0.75</v>
      </c>
      <c r="L499" s="219" t="s">
        <v>676</v>
      </c>
      <c r="M499" s="220" t="s">
        <v>703</v>
      </c>
    </row>
    <row r="500" spans="2:13" x14ac:dyDescent="0.3">
      <c r="B500" s="217" t="s">
        <v>465</v>
      </c>
      <c r="C500" s="195" t="s">
        <v>581</v>
      </c>
      <c r="D500" s="187">
        <v>190</v>
      </c>
      <c r="E500" s="187">
        <v>300</v>
      </c>
      <c r="F500" s="169" t="s">
        <v>880</v>
      </c>
      <c r="G500" s="223">
        <v>47.281323877068559</v>
      </c>
      <c r="H500" s="222" t="s">
        <v>16</v>
      </c>
      <c r="I500" s="218">
        <v>51500</v>
      </c>
      <c r="J500" s="221">
        <v>0.4</v>
      </c>
      <c r="K500" s="172">
        <v>0.75</v>
      </c>
      <c r="L500" s="219" t="s">
        <v>676</v>
      </c>
      <c r="M500" s="220" t="s">
        <v>703</v>
      </c>
    </row>
    <row r="501" spans="2:13" x14ac:dyDescent="0.3">
      <c r="B501" s="217" t="s">
        <v>466</v>
      </c>
      <c r="C501" s="195" t="s">
        <v>581</v>
      </c>
      <c r="D501" s="187">
        <v>190</v>
      </c>
      <c r="E501" s="187">
        <v>300</v>
      </c>
      <c r="F501" s="169" t="s">
        <v>881</v>
      </c>
      <c r="G501" s="223">
        <v>53.191489361702125</v>
      </c>
      <c r="H501" s="222" t="s">
        <v>16</v>
      </c>
      <c r="I501" s="218">
        <v>52100</v>
      </c>
      <c r="J501" s="221">
        <v>0.4</v>
      </c>
      <c r="K501" s="172">
        <v>0.75</v>
      </c>
      <c r="L501" s="219" t="s">
        <v>676</v>
      </c>
      <c r="M501" s="220" t="s">
        <v>703</v>
      </c>
    </row>
    <row r="502" spans="2:13" x14ac:dyDescent="0.3">
      <c r="B502" s="217" t="s">
        <v>467</v>
      </c>
      <c r="C502" s="195" t="s">
        <v>587</v>
      </c>
      <c r="D502" s="187">
        <v>170</v>
      </c>
      <c r="E502" s="187">
        <v>225</v>
      </c>
      <c r="F502" s="169" t="s">
        <v>774</v>
      </c>
      <c r="G502" s="223">
        <v>11.81753722524226</v>
      </c>
      <c r="H502" s="222" t="s">
        <v>16</v>
      </c>
      <c r="I502" s="218">
        <v>2790</v>
      </c>
      <c r="J502" s="221">
        <v>0.4</v>
      </c>
      <c r="K502" s="172">
        <v>0.75</v>
      </c>
      <c r="L502" s="219" t="s">
        <v>676</v>
      </c>
      <c r="M502" s="220" t="s">
        <v>703</v>
      </c>
    </row>
    <row r="503" spans="2:13" x14ac:dyDescent="0.3">
      <c r="B503" s="217" t="s">
        <v>468</v>
      </c>
      <c r="C503" s="195" t="s">
        <v>586</v>
      </c>
      <c r="D503" s="187">
        <v>150</v>
      </c>
      <c r="E503" s="187">
        <v>190</v>
      </c>
      <c r="F503" s="169" t="s">
        <v>871</v>
      </c>
      <c r="G503" s="223">
        <v>15.95405232929164</v>
      </c>
      <c r="H503" s="222" t="s">
        <v>16</v>
      </c>
      <c r="I503" s="218">
        <v>5350</v>
      </c>
      <c r="J503" s="221">
        <v>0.4</v>
      </c>
      <c r="K503" s="172">
        <v>0.75</v>
      </c>
      <c r="L503" s="219" t="s">
        <v>676</v>
      </c>
      <c r="M503" s="220" t="s">
        <v>703</v>
      </c>
    </row>
    <row r="504" spans="2:13" x14ac:dyDescent="0.3">
      <c r="B504" s="217" t="s">
        <v>469</v>
      </c>
      <c r="C504" s="195" t="s">
        <v>586</v>
      </c>
      <c r="D504" s="187">
        <v>150</v>
      </c>
      <c r="E504" s="187">
        <v>190</v>
      </c>
      <c r="F504" s="169" t="s">
        <v>872</v>
      </c>
      <c r="G504" s="223">
        <v>23.63507445048452</v>
      </c>
      <c r="H504" s="222" t="s">
        <v>16</v>
      </c>
      <c r="I504" s="218">
        <v>7050</v>
      </c>
      <c r="J504" s="221">
        <v>0.4</v>
      </c>
      <c r="K504" s="172">
        <v>0.75</v>
      </c>
      <c r="L504" s="219" t="s">
        <v>676</v>
      </c>
      <c r="M504" s="220" t="s">
        <v>703</v>
      </c>
    </row>
    <row r="505" spans="2:13" x14ac:dyDescent="0.3">
      <c r="B505" s="217" t="s">
        <v>470</v>
      </c>
      <c r="C505" s="195" t="s">
        <v>586</v>
      </c>
      <c r="D505" s="187">
        <v>150</v>
      </c>
      <c r="E505" s="187">
        <v>190</v>
      </c>
      <c r="F505" s="169" t="s">
        <v>847</v>
      </c>
      <c r="G505" s="223">
        <v>29.542097488921716</v>
      </c>
      <c r="H505" s="222" t="s">
        <v>16</v>
      </c>
      <c r="I505" s="218">
        <v>11200</v>
      </c>
      <c r="J505" s="221">
        <v>0.4</v>
      </c>
      <c r="K505" s="172">
        <v>0.75</v>
      </c>
      <c r="L505" s="219" t="s">
        <v>676</v>
      </c>
      <c r="M505" s="220" t="s">
        <v>703</v>
      </c>
    </row>
    <row r="506" spans="2:13" x14ac:dyDescent="0.3">
      <c r="B506" s="217" t="s">
        <v>471</v>
      </c>
      <c r="C506" s="195" t="s">
        <v>586</v>
      </c>
      <c r="D506" s="187">
        <v>150</v>
      </c>
      <c r="E506" s="187">
        <v>190</v>
      </c>
      <c r="F506" s="169" t="s">
        <v>873</v>
      </c>
      <c r="G506" s="223">
        <v>31.318509238960225</v>
      </c>
      <c r="H506" s="222" t="s">
        <v>16</v>
      </c>
      <c r="I506" s="218">
        <v>9940</v>
      </c>
      <c r="J506" s="221">
        <v>0.4</v>
      </c>
      <c r="K506" s="172">
        <v>0.75</v>
      </c>
      <c r="L506" s="219" t="s">
        <v>676</v>
      </c>
      <c r="M506" s="220" t="s">
        <v>703</v>
      </c>
    </row>
    <row r="507" spans="2:13" x14ac:dyDescent="0.3">
      <c r="B507" s="217" t="s">
        <v>472</v>
      </c>
      <c r="C507" s="195" t="s">
        <v>581</v>
      </c>
      <c r="D507" s="187">
        <v>190</v>
      </c>
      <c r="E507" s="187">
        <v>300</v>
      </c>
      <c r="F507" s="169" t="s">
        <v>874</v>
      </c>
      <c r="G507" s="223">
        <v>35.448422545196742</v>
      </c>
      <c r="H507" s="222" t="s">
        <v>16</v>
      </c>
      <c r="I507" s="218">
        <v>17800</v>
      </c>
      <c r="J507" s="221">
        <v>0.4</v>
      </c>
      <c r="K507" s="172">
        <v>0.75</v>
      </c>
      <c r="L507" s="219" t="s">
        <v>676</v>
      </c>
      <c r="M507" s="220" t="s">
        <v>703</v>
      </c>
    </row>
    <row r="508" spans="2:13" x14ac:dyDescent="0.3">
      <c r="B508" s="232" t="s">
        <v>539</v>
      </c>
      <c r="C508" s="91" t="s">
        <v>591</v>
      </c>
      <c r="D508" s="130">
        <v>30</v>
      </c>
      <c r="E508" s="130">
        <v>50</v>
      </c>
      <c r="F508" s="235">
        <v>1</v>
      </c>
      <c r="G508" s="237">
        <v>1</v>
      </c>
      <c r="H508" s="111" t="s">
        <v>16</v>
      </c>
      <c r="I508" s="241">
        <v>700</v>
      </c>
      <c r="J508" s="243">
        <v>0.1</v>
      </c>
      <c r="K508" s="243">
        <v>0.71</v>
      </c>
      <c r="L508" s="244">
        <v>15</v>
      </c>
      <c r="M508" s="246">
        <v>70</v>
      </c>
    </row>
    <row r="509" spans="2:13" x14ac:dyDescent="0.3">
      <c r="B509" s="92" t="s">
        <v>540</v>
      </c>
      <c r="C509" s="91" t="s">
        <v>580</v>
      </c>
      <c r="D509" s="130">
        <v>50</v>
      </c>
      <c r="E509" s="130">
        <v>105</v>
      </c>
      <c r="F509" s="131">
        <v>0.4</v>
      </c>
      <c r="G509" s="129">
        <v>2.5</v>
      </c>
      <c r="H509" s="93" t="s">
        <v>16</v>
      </c>
      <c r="I509" s="132">
        <v>8500</v>
      </c>
      <c r="J509" s="133">
        <v>0.1</v>
      </c>
      <c r="K509" s="133">
        <v>0.77</v>
      </c>
      <c r="L509" s="134">
        <v>10</v>
      </c>
      <c r="M509" s="135">
        <v>100</v>
      </c>
    </row>
    <row r="510" spans="2:13" x14ac:dyDescent="0.3">
      <c r="B510" s="231" t="s">
        <v>473</v>
      </c>
      <c r="C510" s="195" t="s">
        <v>579</v>
      </c>
      <c r="D510" s="187">
        <v>130</v>
      </c>
      <c r="E510" s="187">
        <v>170</v>
      </c>
      <c r="F510" s="178" t="s">
        <v>882</v>
      </c>
      <c r="G510" s="238">
        <v>8.4846427965382656</v>
      </c>
      <c r="H510" s="190" t="s">
        <v>16</v>
      </c>
      <c r="I510" s="240">
        <v>12100</v>
      </c>
      <c r="J510" s="242">
        <v>0.3</v>
      </c>
      <c r="K510" s="165">
        <v>1.75</v>
      </c>
      <c r="L510" s="179" t="s">
        <v>666</v>
      </c>
      <c r="M510" s="180" t="s">
        <v>703</v>
      </c>
    </row>
    <row r="511" spans="2:13" x14ac:dyDescent="0.3">
      <c r="B511" s="217" t="s">
        <v>1059</v>
      </c>
      <c r="C511" s="186" t="s">
        <v>579</v>
      </c>
      <c r="D511" s="187">
        <v>130</v>
      </c>
      <c r="E511" s="187">
        <v>170</v>
      </c>
      <c r="F511" s="169">
        <v>8.2000000000000003E-2</v>
      </c>
      <c r="G511" s="223">
        <v>12.195121951219512</v>
      </c>
      <c r="H511" s="222" t="s">
        <v>16</v>
      </c>
      <c r="I511" s="218">
        <v>27700</v>
      </c>
      <c r="J511" s="221">
        <v>0.3</v>
      </c>
      <c r="K511" s="172">
        <v>1.75</v>
      </c>
      <c r="L511" s="219" t="s">
        <v>666</v>
      </c>
      <c r="M511" s="220" t="s">
        <v>703</v>
      </c>
    </row>
    <row r="512" spans="2:13" x14ac:dyDescent="0.3">
      <c r="B512" s="217" t="s">
        <v>474</v>
      </c>
      <c r="C512" s="186" t="s">
        <v>579</v>
      </c>
      <c r="D512" s="187">
        <v>130</v>
      </c>
      <c r="E512" s="187">
        <v>170</v>
      </c>
      <c r="F512" s="169" t="s">
        <v>883</v>
      </c>
      <c r="G512" s="223">
        <v>12.121212121212121</v>
      </c>
      <c r="H512" s="222" t="s">
        <v>16</v>
      </c>
      <c r="I512" s="218">
        <v>27500</v>
      </c>
      <c r="J512" s="221">
        <v>0.3</v>
      </c>
      <c r="K512" s="172">
        <v>1.75</v>
      </c>
      <c r="L512" s="219" t="s">
        <v>666</v>
      </c>
      <c r="M512" s="220" t="s">
        <v>703</v>
      </c>
    </row>
    <row r="513" spans="2:13" x14ac:dyDescent="0.3">
      <c r="B513" s="217" t="s">
        <v>475</v>
      </c>
      <c r="C513" s="186" t="s">
        <v>579</v>
      </c>
      <c r="D513" s="187">
        <v>130</v>
      </c>
      <c r="E513" s="187">
        <v>170</v>
      </c>
      <c r="F513" s="169" t="s">
        <v>730</v>
      </c>
      <c r="G513" s="223">
        <v>7.2727272727272725</v>
      </c>
      <c r="H513" s="222" t="s">
        <v>16</v>
      </c>
      <c r="I513" s="218">
        <v>21800</v>
      </c>
      <c r="J513" s="221">
        <v>0.3</v>
      </c>
      <c r="K513" s="228">
        <v>1.75</v>
      </c>
      <c r="L513" s="219" t="s">
        <v>666</v>
      </c>
      <c r="M513" s="220" t="s">
        <v>703</v>
      </c>
    </row>
    <row r="514" spans="2:13" x14ac:dyDescent="0.3">
      <c r="B514" s="217" t="s">
        <v>476</v>
      </c>
      <c r="C514" s="186" t="s">
        <v>579</v>
      </c>
      <c r="D514" s="187">
        <v>130</v>
      </c>
      <c r="E514" s="187">
        <v>170</v>
      </c>
      <c r="F514" s="169" t="s">
        <v>723</v>
      </c>
      <c r="G514" s="223">
        <v>9.0909090909090917</v>
      </c>
      <c r="H514" s="222" t="s">
        <v>16</v>
      </c>
      <c r="I514" s="218">
        <v>22100</v>
      </c>
      <c r="J514" s="221">
        <v>0.3</v>
      </c>
      <c r="K514" s="172">
        <v>1.75</v>
      </c>
      <c r="L514" s="219" t="s">
        <v>666</v>
      </c>
      <c r="M514" s="220" t="s">
        <v>703</v>
      </c>
    </row>
    <row r="515" spans="2:13" x14ac:dyDescent="0.3">
      <c r="B515" s="217" t="s">
        <v>477</v>
      </c>
      <c r="C515" s="186" t="s">
        <v>579</v>
      </c>
      <c r="D515" s="187">
        <v>130</v>
      </c>
      <c r="E515" s="187">
        <v>170</v>
      </c>
      <c r="F515" s="169" t="s">
        <v>884</v>
      </c>
      <c r="G515" s="223">
        <v>10.908694229300753</v>
      </c>
      <c r="H515" s="222" t="s">
        <v>16</v>
      </c>
      <c r="I515" s="218">
        <v>27100</v>
      </c>
      <c r="J515" s="221">
        <v>0.3</v>
      </c>
      <c r="K515" s="172">
        <v>1.75</v>
      </c>
      <c r="L515" s="219" t="s">
        <v>666</v>
      </c>
      <c r="M515" s="220" t="s">
        <v>703</v>
      </c>
    </row>
    <row r="516" spans="2:13" x14ac:dyDescent="0.3">
      <c r="B516" s="217" t="s">
        <v>478</v>
      </c>
      <c r="C516" s="186" t="s">
        <v>579</v>
      </c>
      <c r="D516" s="187">
        <v>130</v>
      </c>
      <c r="E516" s="187">
        <v>170</v>
      </c>
      <c r="F516" s="169" t="s">
        <v>883</v>
      </c>
      <c r="G516" s="223">
        <v>12.121212121212121</v>
      </c>
      <c r="H516" s="222" t="s">
        <v>16</v>
      </c>
      <c r="I516" s="218">
        <v>27500</v>
      </c>
      <c r="J516" s="221">
        <v>0.3</v>
      </c>
      <c r="K516" s="228">
        <v>1.75</v>
      </c>
      <c r="L516" s="219" t="s">
        <v>666</v>
      </c>
      <c r="M516" s="220" t="s">
        <v>703</v>
      </c>
    </row>
    <row r="517" spans="2:13" x14ac:dyDescent="0.3">
      <c r="B517" s="217" t="s">
        <v>479</v>
      </c>
      <c r="C517" s="186" t="s">
        <v>579</v>
      </c>
      <c r="D517" s="187">
        <v>130</v>
      </c>
      <c r="E517" s="187">
        <v>170</v>
      </c>
      <c r="F517" s="169" t="s">
        <v>885</v>
      </c>
      <c r="G517" s="223">
        <v>15.15151515151515</v>
      </c>
      <c r="H517" s="222" t="s">
        <v>16</v>
      </c>
      <c r="I517" s="218">
        <v>36700</v>
      </c>
      <c r="J517" s="221">
        <v>0.3</v>
      </c>
      <c r="K517" s="172">
        <v>1.75</v>
      </c>
      <c r="L517" s="219" t="s">
        <v>666</v>
      </c>
      <c r="M517" s="220" t="s">
        <v>703</v>
      </c>
    </row>
    <row r="518" spans="2:13" x14ac:dyDescent="0.3">
      <c r="B518" s="217" t="s">
        <v>647</v>
      </c>
      <c r="C518" s="186" t="s">
        <v>581</v>
      </c>
      <c r="D518" s="187">
        <v>190</v>
      </c>
      <c r="E518" s="187">
        <v>300</v>
      </c>
      <c r="F518" s="169" t="s">
        <v>692</v>
      </c>
      <c r="G518" s="223">
        <v>16.22849724115547</v>
      </c>
      <c r="H518" s="222" t="s">
        <v>16</v>
      </c>
      <c r="I518" s="218">
        <v>59700</v>
      </c>
      <c r="J518" s="221">
        <v>0.3</v>
      </c>
      <c r="K518" s="228">
        <v>0.65</v>
      </c>
      <c r="L518" s="219" t="s">
        <v>666</v>
      </c>
      <c r="M518" s="220" t="s">
        <v>685</v>
      </c>
    </row>
    <row r="519" spans="2:13" x14ac:dyDescent="0.3">
      <c r="B519" s="217" t="s">
        <v>648</v>
      </c>
      <c r="C519" s="195" t="s">
        <v>581</v>
      </c>
      <c r="D519" s="187">
        <v>190</v>
      </c>
      <c r="E519" s="187">
        <v>300</v>
      </c>
      <c r="F519" s="169" t="s">
        <v>695</v>
      </c>
      <c r="G519" s="223">
        <v>21.635655560363482</v>
      </c>
      <c r="H519" s="222" t="s">
        <v>16</v>
      </c>
      <c r="I519" s="218">
        <v>64800</v>
      </c>
      <c r="J519" s="221">
        <v>0.3</v>
      </c>
      <c r="K519" s="172">
        <v>0.65</v>
      </c>
      <c r="L519" s="219" t="s">
        <v>666</v>
      </c>
      <c r="M519" s="220" t="s">
        <v>685</v>
      </c>
    </row>
    <row r="520" spans="2:13" x14ac:dyDescent="0.3">
      <c r="B520" s="217" t="s">
        <v>641</v>
      </c>
      <c r="C520" s="195" t="s">
        <v>581</v>
      </c>
      <c r="D520" s="187">
        <v>190</v>
      </c>
      <c r="E520" s="187">
        <v>300</v>
      </c>
      <c r="F520" s="169" t="s">
        <v>886</v>
      </c>
      <c r="G520" s="223">
        <v>16.227443853044267</v>
      </c>
      <c r="H520" s="222" t="s">
        <v>16</v>
      </c>
      <c r="I520" s="218">
        <v>37700</v>
      </c>
      <c r="J520" s="221">
        <v>0.3</v>
      </c>
      <c r="K520" s="172">
        <v>0.65</v>
      </c>
      <c r="L520" s="219" t="s">
        <v>666</v>
      </c>
      <c r="M520" s="220" t="s">
        <v>685</v>
      </c>
    </row>
    <row r="521" spans="2:13" x14ac:dyDescent="0.3">
      <c r="B521" s="217" t="s">
        <v>480</v>
      </c>
      <c r="C521" s="195" t="s">
        <v>587</v>
      </c>
      <c r="D521" s="187">
        <v>170</v>
      </c>
      <c r="E521" s="187">
        <v>225</v>
      </c>
      <c r="F521" s="169" t="s">
        <v>687</v>
      </c>
      <c r="G521" s="223">
        <v>4.894043948514657</v>
      </c>
      <c r="H521" s="222" t="s">
        <v>16</v>
      </c>
      <c r="I521" s="218">
        <v>4550</v>
      </c>
      <c r="J521" s="221">
        <v>0.3</v>
      </c>
      <c r="K521" s="172">
        <v>0.5</v>
      </c>
      <c r="L521" s="219" t="s">
        <v>831</v>
      </c>
      <c r="M521" s="220" t="s">
        <v>756</v>
      </c>
    </row>
    <row r="522" spans="2:13" x14ac:dyDescent="0.3">
      <c r="B522" s="217" t="s">
        <v>481</v>
      </c>
      <c r="C522" s="195" t="s">
        <v>581</v>
      </c>
      <c r="D522" s="187">
        <v>190</v>
      </c>
      <c r="E522" s="187">
        <v>300</v>
      </c>
      <c r="F522" s="169" t="s">
        <v>887</v>
      </c>
      <c r="G522" s="223">
        <v>6.5091453492156486</v>
      </c>
      <c r="H522" s="222" t="s">
        <v>16</v>
      </c>
      <c r="I522" s="218">
        <v>8900</v>
      </c>
      <c r="J522" s="221">
        <v>0.3</v>
      </c>
      <c r="K522" s="172">
        <v>0.5</v>
      </c>
      <c r="L522" s="219" t="s">
        <v>831</v>
      </c>
      <c r="M522" s="220" t="s">
        <v>756</v>
      </c>
    </row>
    <row r="523" spans="2:13" x14ac:dyDescent="0.3">
      <c r="B523" s="217" t="s">
        <v>482</v>
      </c>
      <c r="C523" s="195" t="s">
        <v>581</v>
      </c>
      <c r="D523" s="187">
        <v>190</v>
      </c>
      <c r="E523" s="187">
        <v>300</v>
      </c>
      <c r="F523" s="169" t="s">
        <v>888</v>
      </c>
      <c r="G523" s="223">
        <v>8.1726054266100032</v>
      </c>
      <c r="H523" s="222" t="s">
        <v>16</v>
      </c>
      <c r="I523" s="218">
        <v>12100</v>
      </c>
      <c r="J523" s="221">
        <v>0.3</v>
      </c>
      <c r="K523" s="172">
        <v>0.5</v>
      </c>
      <c r="L523" s="219" t="s">
        <v>831</v>
      </c>
      <c r="M523" s="220" t="s">
        <v>756</v>
      </c>
    </row>
    <row r="524" spans="2:13" x14ac:dyDescent="0.3">
      <c r="B524" s="217" t="s">
        <v>623</v>
      </c>
      <c r="C524" s="195" t="s">
        <v>581</v>
      </c>
      <c r="D524" s="187">
        <v>190</v>
      </c>
      <c r="E524" s="187">
        <v>300</v>
      </c>
      <c r="F524" s="169" t="s">
        <v>887</v>
      </c>
      <c r="G524" s="223">
        <v>6.5091453492156486</v>
      </c>
      <c r="H524" s="222" t="s">
        <v>16</v>
      </c>
      <c r="I524" s="218">
        <v>10800</v>
      </c>
      <c r="J524" s="221">
        <v>0.3</v>
      </c>
      <c r="K524" s="172">
        <v>0.5</v>
      </c>
      <c r="L524" s="219" t="s">
        <v>831</v>
      </c>
      <c r="M524" s="220" t="s">
        <v>756</v>
      </c>
    </row>
    <row r="525" spans="2:13" x14ac:dyDescent="0.3">
      <c r="B525" s="217" t="s">
        <v>483</v>
      </c>
      <c r="C525" s="195" t="s">
        <v>581</v>
      </c>
      <c r="D525" s="187">
        <v>190</v>
      </c>
      <c r="E525" s="187">
        <v>300</v>
      </c>
      <c r="F525" s="169" t="s">
        <v>691</v>
      </c>
      <c r="G525" s="223">
        <v>9.7876088871488705</v>
      </c>
      <c r="H525" s="222" t="s">
        <v>16</v>
      </c>
      <c r="I525" s="218">
        <v>17100</v>
      </c>
      <c r="J525" s="221">
        <v>0.3</v>
      </c>
      <c r="K525" s="172">
        <v>0.5</v>
      </c>
      <c r="L525" s="219" t="s">
        <v>831</v>
      </c>
      <c r="M525" s="220" t="s">
        <v>756</v>
      </c>
    </row>
    <row r="526" spans="2:13" x14ac:dyDescent="0.3">
      <c r="B526" s="217" t="s">
        <v>484</v>
      </c>
      <c r="C526" s="195" t="s">
        <v>581</v>
      </c>
      <c r="D526" s="187">
        <v>190</v>
      </c>
      <c r="E526" s="187">
        <v>300</v>
      </c>
      <c r="F526" s="169" t="s">
        <v>889</v>
      </c>
      <c r="G526" s="223">
        <v>13.066771200836273</v>
      </c>
      <c r="H526" s="222" t="s">
        <v>16</v>
      </c>
      <c r="I526" s="218">
        <v>17300</v>
      </c>
      <c r="J526" s="221">
        <v>0.3</v>
      </c>
      <c r="K526" s="172">
        <v>0.5</v>
      </c>
      <c r="L526" s="219" t="s">
        <v>831</v>
      </c>
      <c r="M526" s="220" t="s">
        <v>756</v>
      </c>
    </row>
    <row r="527" spans="2:13" x14ac:dyDescent="0.3">
      <c r="B527" s="251" t="s">
        <v>492</v>
      </c>
      <c r="C527" s="195" t="s">
        <v>579</v>
      </c>
      <c r="D527" s="187">
        <v>130</v>
      </c>
      <c r="E527" s="187">
        <v>170</v>
      </c>
      <c r="F527" s="252">
        <v>0.120481</v>
      </c>
      <c r="G527" s="253">
        <v>8.3000639104921099</v>
      </c>
      <c r="H527" s="229" t="s">
        <v>16</v>
      </c>
      <c r="I527" s="254">
        <v>10750</v>
      </c>
      <c r="J527" s="255">
        <v>0.8</v>
      </c>
      <c r="K527" s="255">
        <v>2</v>
      </c>
      <c r="L527" s="256">
        <v>9</v>
      </c>
      <c r="M527" s="257">
        <v>200</v>
      </c>
    </row>
    <row r="528" spans="2:13" x14ac:dyDescent="0.3">
      <c r="B528" s="185" t="s">
        <v>493</v>
      </c>
      <c r="C528" s="186" t="s">
        <v>579</v>
      </c>
      <c r="D528" s="187">
        <v>130</v>
      </c>
      <c r="E528" s="187">
        <v>170</v>
      </c>
      <c r="F528" s="188">
        <v>0.120048</v>
      </c>
      <c r="G528" s="189">
        <v>8.3300013328002134</v>
      </c>
      <c r="H528" s="190" t="s">
        <v>16</v>
      </c>
      <c r="I528" s="191">
        <v>10500</v>
      </c>
      <c r="J528" s="192">
        <v>0.1</v>
      </c>
      <c r="K528" s="192">
        <v>0.98</v>
      </c>
      <c r="L528" s="193">
        <v>9</v>
      </c>
      <c r="M528" s="194">
        <v>200</v>
      </c>
    </row>
    <row r="529" spans="2:13" x14ac:dyDescent="0.3">
      <c r="B529" s="185" t="s">
        <v>494</v>
      </c>
      <c r="C529" s="186" t="s">
        <v>579</v>
      </c>
      <c r="D529" s="187">
        <v>130</v>
      </c>
      <c r="E529" s="187">
        <v>170</v>
      </c>
      <c r="F529" s="188">
        <v>0.120048</v>
      </c>
      <c r="G529" s="189">
        <v>8.3300013328002134</v>
      </c>
      <c r="H529" s="190" t="s">
        <v>16</v>
      </c>
      <c r="I529" s="191">
        <v>8800</v>
      </c>
      <c r="J529" s="192">
        <v>0.1</v>
      </c>
      <c r="K529" s="192">
        <v>1</v>
      </c>
      <c r="L529" s="193">
        <v>9</v>
      </c>
      <c r="M529" s="194">
        <v>200</v>
      </c>
    </row>
    <row r="530" spans="2:13" x14ac:dyDescent="0.3">
      <c r="B530" s="185" t="s">
        <v>495</v>
      </c>
      <c r="C530" s="186" t="s">
        <v>579</v>
      </c>
      <c r="D530" s="187">
        <v>130</v>
      </c>
      <c r="E530" s="187">
        <v>170</v>
      </c>
      <c r="F530" s="188">
        <v>0.120048</v>
      </c>
      <c r="G530" s="189">
        <v>8.3300013328002134</v>
      </c>
      <c r="H530" s="190" t="s">
        <v>16</v>
      </c>
      <c r="I530" s="191">
        <v>11500</v>
      </c>
      <c r="J530" s="192">
        <v>0.1</v>
      </c>
      <c r="K530" s="192">
        <v>1</v>
      </c>
      <c r="L530" s="193">
        <v>10</v>
      </c>
      <c r="M530" s="194">
        <v>200</v>
      </c>
    </row>
    <row r="531" spans="2:13" x14ac:dyDescent="0.3">
      <c r="B531" s="185" t="s">
        <v>496</v>
      </c>
      <c r="C531" s="186" t="s">
        <v>579</v>
      </c>
      <c r="D531" s="187">
        <v>130</v>
      </c>
      <c r="E531" s="187">
        <v>170</v>
      </c>
      <c r="F531" s="188">
        <v>0.120048</v>
      </c>
      <c r="G531" s="189">
        <v>8.3300013328002134</v>
      </c>
      <c r="H531" s="190" t="s">
        <v>16</v>
      </c>
      <c r="I531" s="191">
        <v>7800</v>
      </c>
      <c r="J531" s="192">
        <v>0.1</v>
      </c>
      <c r="K531" s="192">
        <v>1</v>
      </c>
      <c r="L531" s="193">
        <v>10</v>
      </c>
      <c r="M531" s="194">
        <v>200</v>
      </c>
    </row>
    <row r="532" spans="2:13" x14ac:dyDescent="0.3">
      <c r="B532" s="185" t="s">
        <v>497</v>
      </c>
      <c r="C532" s="186" t="s">
        <v>587</v>
      </c>
      <c r="D532" s="187">
        <v>170</v>
      </c>
      <c r="E532" s="187">
        <v>225</v>
      </c>
      <c r="F532" s="188">
        <v>0.120048</v>
      </c>
      <c r="G532" s="189">
        <v>8.3300013328002134</v>
      </c>
      <c r="H532" s="190" t="s">
        <v>16</v>
      </c>
      <c r="I532" s="191">
        <v>17000</v>
      </c>
      <c r="J532" s="192">
        <v>0.1</v>
      </c>
      <c r="K532" s="192">
        <v>0.98</v>
      </c>
      <c r="L532" s="193">
        <v>9</v>
      </c>
      <c r="M532" s="194">
        <v>200</v>
      </c>
    </row>
    <row r="533" spans="2:13" x14ac:dyDescent="0.3">
      <c r="B533" s="185" t="s">
        <v>944</v>
      </c>
      <c r="C533" s="195" t="s">
        <v>579</v>
      </c>
      <c r="D533" s="187">
        <v>130</v>
      </c>
      <c r="E533" s="187">
        <v>170</v>
      </c>
      <c r="F533" s="188">
        <v>0.120481</v>
      </c>
      <c r="G533" s="189">
        <v>8.3000639104921099</v>
      </c>
      <c r="H533" s="190" t="s">
        <v>16</v>
      </c>
      <c r="I533" s="191">
        <v>10750</v>
      </c>
      <c r="J533" s="192">
        <v>0.8</v>
      </c>
      <c r="K533" s="192">
        <v>2</v>
      </c>
      <c r="L533" s="193">
        <v>9</v>
      </c>
      <c r="M533" s="194">
        <v>200</v>
      </c>
    </row>
    <row r="534" spans="2:13" x14ac:dyDescent="0.3">
      <c r="B534" s="185" t="s">
        <v>945</v>
      </c>
      <c r="C534" s="186" t="s">
        <v>579</v>
      </c>
      <c r="D534" s="187">
        <v>130</v>
      </c>
      <c r="E534" s="187">
        <v>170</v>
      </c>
      <c r="F534" s="188">
        <v>0.120048</v>
      </c>
      <c r="G534" s="189">
        <v>8.3300013328002134</v>
      </c>
      <c r="H534" s="190" t="s">
        <v>16</v>
      </c>
      <c r="I534" s="191">
        <v>10500</v>
      </c>
      <c r="J534" s="192">
        <v>0.1</v>
      </c>
      <c r="K534" s="192">
        <v>0.98</v>
      </c>
      <c r="L534" s="193">
        <v>9</v>
      </c>
      <c r="M534" s="194">
        <v>200</v>
      </c>
    </row>
    <row r="535" spans="2:13" x14ac:dyDescent="0.3">
      <c r="B535" s="185" t="s">
        <v>946</v>
      </c>
      <c r="C535" s="186" t="s">
        <v>579</v>
      </c>
      <c r="D535" s="187">
        <v>130</v>
      </c>
      <c r="E535" s="187">
        <v>170</v>
      </c>
      <c r="F535" s="188">
        <v>0.120048</v>
      </c>
      <c r="G535" s="189">
        <v>8.3300013328002134</v>
      </c>
      <c r="H535" s="190" t="s">
        <v>16</v>
      </c>
      <c r="I535" s="191">
        <v>8800</v>
      </c>
      <c r="J535" s="192">
        <v>0.1</v>
      </c>
      <c r="K535" s="192">
        <v>1</v>
      </c>
      <c r="L535" s="193">
        <v>9</v>
      </c>
      <c r="M535" s="194">
        <v>200</v>
      </c>
    </row>
    <row r="536" spans="2:13" x14ac:dyDescent="0.3">
      <c r="B536" s="185" t="s">
        <v>947</v>
      </c>
      <c r="C536" s="186" t="s">
        <v>579</v>
      </c>
      <c r="D536" s="187">
        <v>130</v>
      </c>
      <c r="E536" s="187">
        <v>170</v>
      </c>
      <c r="F536" s="188">
        <v>0.120048</v>
      </c>
      <c r="G536" s="189">
        <v>8.3300013328002134</v>
      </c>
      <c r="H536" s="190" t="s">
        <v>16</v>
      </c>
      <c r="I536" s="191">
        <v>11500</v>
      </c>
      <c r="J536" s="192">
        <v>0.1</v>
      </c>
      <c r="K536" s="192">
        <v>1</v>
      </c>
      <c r="L536" s="193">
        <v>10</v>
      </c>
      <c r="M536" s="194">
        <v>200</v>
      </c>
    </row>
    <row r="537" spans="2:13" x14ac:dyDescent="0.3">
      <c r="B537" s="185" t="s">
        <v>948</v>
      </c>
      <c r="C537" s="186" t="s">
        <v>579</v>
      </c>
      <c r="D537" s="187">
        <v>130</v>
      </c>
      <c r="E537" s="187">
        <v>170</v>
      </c>
      <c r="F537" s="188">
        <v>0.120048</v>
      </c>
      <c r="G537" s="189">
        <v>8.3300013328002134</v>
      </c>
      <c r="H537" s="190" t="s">
        <v>16</v>
      </c>
      <c r="I537" s="191">
        <v>7800</v>
      </c>
      <c r="J537" s="192">
        <v>0.1</v>
      </c>
      <c r="K537" s="192">
        <v>1</v>
      </c>
      <c r="L537" s="193">
        <v>10</v>
      </c>
      <c r="M537" s="194">
        <v>200</v>
      </c>
    </row>
    <row r="538" spans="2:13" x14ac:dyDescent="0.3">
      <c r="B538" s="185" t="s">
        <v>949</v>
      </c>
      <c r="C538" s="186" t="s">
        <v>587</v>
      </c>
      <c r="D538" s="187">
        <v>170</v>
      </c>
      <c r="E538" s="187">
        <v>225</v>
      </c>
      <c r="F538" s="188">
        <v>0.120048</v>
      </c>
      <c r="G538" s="189">
        <v>8.3300013328002134</v>
      </c>
      <c r="H538" s="190" t="s">
        <v>16</v>
      </c>
      <c r="I538" s="191">
        <v>17000</v>
      </c>
      <c r="J538" s="192">
        <v>0.1</v>
      </c>
      <c r="K538" s="192">
        <v>0.98</v>
      </c>
      <c r="L538" s="193">
        <v>9</v>
      </c>
      <c r="M538" s="194">
        <v>200</v>
      </c>
    </row>
    <row r="539" spans="2:13" x14ac:dyDescent="0.3">
      <c r="B539" s="185" t="s">
        <v>609</v>
      </c>
      <c r="C539" s="195" t="s">
        <v>579</v>
      </c>
      <c r="D539" s="187">
        <v>130</v>
      </c>
      <c r="E539" s="187">
        <v>170</v>
      </c>
      <c r="F539" s="188">
        <v>0.877193</v>
      </c>
      <c r="G539" s="189">
        <v>1.1399999772000005</v>
      </c>
      <c r="H539" s="190" t="s">
        <v>16</v>
      </c>
      <c r="I539" s="191">
        <v>3500</v>
      </c>
      <c r="J539" s="192">
        <v>0.66</v>
      </c>
      <c r="K539" s="192">
        <v>1</v>
      </c>
      <c r="L539" s="193">
        <v>12</v>
      </c>
      <c r="M539" s="194">
        <v>100</v>
      </c>
    </row>
    <row r="540" spans="2:13" x14ac:dyDescent="0.3">
      <c r="B540" s="185" t="s">
        <v>498</v>
      </c>
      <c r="C540" s="186" t="s">
        <v>579</v>
      </c>
      <c r="D540" s="187">
        <v>130</v>
      </c>
      <c r="E540" s="187">
        <v>170</v>
      </c>
      <c r="F540" s="188">
        <v>0.120048</v>
      </c>
      <c r="G540" s="189">
        <v>8.3300013328002134</v>
      </c>
      <c r="H540" s="190" t="s">
        <v>16</v>
      </c>
      <c r="I540" s="191">
        <v>2900</v>
      </c>
      <c r="J540" s="192">
        <v>0.1</v>
      </c>
      <c r="K540" s="192">
        <v>1.1000000000000001</v>
      </c>
      <c r="L540" s="193">
        <v>10</v>
      </c>
      <c r="M540" s="194">
        <v>150</v>
      </c>
    </row>
    <row r="541" spans="2:13" x14ac:dyDescent="0.3">
      <c r="B541" s="185" t="s">
        <v>499</v>
      </c>
      <c r="C541" s="186" t="s">
        <v>590</v>
      </c>
      <c r="D541" s="187">
        <v>75</v>
      </c>
      <c r="E541" s="187">
        <v>130</v>
      </c>
      <c r="F541" s="188">
        <v>0.149925</v>
      </c>
      <c r="G541" s="189">
        <v>6.6700016675004168</v>
      </c>
      <c r="H541" s="190" t="s">
        <v>16</v>
      </c>
      <c r="I541" s="191">
        <v>1300</v>
      </c>
      <c r="J541" s="192">
        <v>0.1</v>
      </c>
      <c r="K541" s="192">
        <v>0.65</v>
      </c>
      <c r="L541" s="193">
        <v>6</v>
      </c>
      <c r="M541" s="194">
        <v>85</v>
      </c>
    </row>
    <row r="542" spans="2:13" x14ac:dyDescent="0.3">
      <c r="B542" s="185" t="s">
        <v>500</v>
      </c>
      <c r="C542" s="195" t="s">
        <v>587</v>
      </c>
      <c r="D542" s="187">
        <v>170</v>
      </c>
      <c r="E542" s="187">
        <v>225</v>
      </c>
      <c r="F542" s="188">
        <v>0.21978</v>
      </c>
      <c r="G542" s="189">
        <v>4.5500045500045498</v>
      </c>
      <c r="H542" s="190" t="s">
        <v>16</v>
      </c>
      <c r="I542" s="191">
        <v>6000</v>
      </c>
      <c r="J542" s="192">
        <v>0.1</v>
      </c>
      <c r="K542" s="192">
        <v>0.88</v>
      </c>
      <c r="L542" s="193">
        <v>6</v>
      </c>
      <c r="M542" s="194">
        <v>200</v>
      </c>
    </row>
    <row r="543" spans="2:13" x14ac:dyDescent="0.3">
      <c r="B543" s="185" t="s">
        <v>501</v>
      </c>
      <c r="C543" s="186" t="s">
        <v>587</v>
      </c>
      <c r="D543" s="187">
        <v>170</v>
      </c>
      <c r="E543" s="187">
        <v>225</v>
      </c>
      <c r="F543" s="188">
        <v>0.120048</v>
      </c>
      <c r="G543" s="189">
        <v>8.3300013328002134</v>
      </c>
      <c r="H543" s="190" t="s">
        <v>16</v>
      </c>
      <c r="I543" s="191">
        <v>12000</v>
      </c>
      <c r="J543" s="192">
        <v>0.1</v>
      </c>
      <c r="K543" s="192">
        <v>0.41</v>
      </c>
      <c r="L543" s="193">
        <v>6</v>
      </c>
      <c r="M543" s="194">
        <v>200</v>
      </c>
    </row>
    <row r="544" spans="2:13" x14ac:dyDescent="0.3">
      <c r="B544" s="185" t="s">
        <v>502</v>
      </c>
      <c r="C544" s="186" t="s">
        <v>590</v>
      </c>
      <c r="D544" s="187">
        <v>75</v>
      </c>
      <c r="E544" s="187">
        <v>130</v>
      </c>
      <c r="F544" s="188">
        <v>0.110011</v>
      </c>
      <c r="G544" s="189">
        <v>9.0900000909000003</v>
      </c>
      <c r="H544" s="190" t="s">
        <v>16</v>
      </c>
      <c r="I544" s="191">
        <v>5500</v>
      </c>
      <c r="J544" s="192">
        <v>0.1</v>
      </c>
      <c r="K544" s="192">
        <v>0.88</v>
      </c>
      <c r="L544" s="193">
        <v>15</v>
      </c>
      <c r="M544" s="194">
        <v>120</v>
      </c>
    </row>
    <row r="545" spans="2:13" x14ac:dyDescent="0.3">
      <c r="B545" s="185" t="s">
        <v>503</v>
      </c>
      <c r="C545" s="186" t="s">
        <v>586</v>
      </c>
      <c r="D545" s="187">
        <v>150</v>
      </c>
      <c r="E545" s="187">
        <v>190</v>
      </c>
      <c r="F545" s="188">
        <v>0.110011</v>
      </c>
      <c r="G545" s="189">
        <v>9.0900000909000003</v>
      </c>
      <c r="H545" s="190" t="s">
        <v>16</v>
      </c>
      <c r="I545" s="191">
        <v>8200</v>
      </c>
      <c r="J545" s="192">
        <v>0.1</v>
      </c>
      <c r="K545" s="192">
        <v>0.88</v>
      </c>
      <c r="L545" s="193">
        <v>10</v>
      </c>
      <c r="M545" s="194">
        <v>200</v>
      </c>
    </row>
    <row r="546" spans="2:13" x14ac:dyDescent="0.3">
      <c r="B546" s="185" t="s">
        <v>504</v>
      </c>
      <c r="C546" s="186" t="s">
        <v>579</v>
      </c>
      <c r="D546" s="187">
        <v>130</v>
      </c>
      <c r="E546" s="187">
        <v>170</v>
      </c>
      <c r="F546" s="188">
        <v>0.14005600000000001</v>
      </c>
      <c r="G546" s="189">
        <v>7.1400011424001821</v>
      </c>
      <c r="H546" s="190" t="s">
        <v>16</v>
      </c>
      <c r="I546" s="191">
        <v>5350</v>
      </c>
      <c r="J546" s="192">
        <v>0.1</v>
      </c>
      <c r="K546" s="192">
        <v>0.88</v>
      </c>
      <c r="L546" s="193">
        <v>10</v>
      </c>
      <c r="M546" s="194">
        <v>200</v>
      </c>
    </row>
    <row r="547" spans="2:13" x14ac:dyDescent="0.3">
      <c r="B547" s="185" t="s">
        <v>505</v>
      </c>
      <c r="C547" s="186" t="s">
        <v>588</v>
      </c>
      <c r="D547" s="187">
        <v>30</v>
      </c>
      <c r="E547" s="187">
        <v>75</v>
      </c>
      <c r="F547" s="188">
        <v>0.149925</v>
      </c>
      <c r="G547" s="189">
        <v>6.6700016675004168</v>
      </c>
      <c r="H547" s="190" t="s">
        <v>16</v>
      </c>
      <c r="I547" s="191">
        <v>8500</v>
      </c>
      <c r="J547" s="192">
        <v>0.1</v>
      </c>
      <c r="K547" s="192">
        <v>0.88</v>
      </c>
      <c r="L547" s="193">
        <v>10</v>
      </c>
      <c r="M547" s="194">
        <v>200</v>
      </c>
    </row>
    <row r="548" spans="2:13" x14ac:dyDescent="0.3">
      <c r="B548" s="185" t="s">
        <v>506</v>
      </c>
      <c r="C548" s="186" t="s">
        <v>587</v>
      </c>
      <c r="D548" s="187">
        <v>170</v>
      </c>
      <c r="E548" s="187">
        <v>225</v>
      </c>
      <c r="F548" s="188">
        <v>0.1</v>
      </c>
      <c r="G548" s="189">
        <v>10</v>
      </c>
      <c r="H548" s="190" t="s">
        <v>16</v>
      </c>
      <c r="I548" s="191">
        <v>17500</v>
      </c>
      <c r="J548" s="192">
        <v>0.1</v>
      </c>
      <c r="K548" s="192">
        <v>0.88</v>
      </c>
      <c r="L548" s="193">
        <v>10</v>
      </c>
      <c r="M548" s="194">
        <v>200</v>
      </c>
    </row>
    <row r="549" spans="2:13" x14ac:dyDescent="0.3">
      <c r="B549" s="185" t="s">
        <v>507</v>
      </c>
      <c r="C549" s="195" t="s">
        <v>586</v>
      </c>
      <c r="D549" s="187">
        <v>150</v>
      </c>
      <c r="E549" s="187">
        <v>190</v>
      </c>
      <c r="F549" s="188">
        <v>6.9000000000000006E-2</v>
      </c>
      <c r="G549" s="189">
        <v>14.492753623188404</v>
      </c>
      <c r="H549" s="190" t="s">
        <v>16</v>
      </c>
      <c r="I549" s="191">
        <v>21000</v>
      </c>
      <c r="J549" s="192">
        <v>0.1</v>
      </c>
      <c r="K549" s="192">
        <v>0.88</v>
      </c>
      <c r="L549" s="193">
        <v>10</v>
      </c>
      <c r="M549" s="194">
        <v>200</v>
      </c>
    </row>
    <row r="550" spans="2:13" x14ac:dyDescent="0.3">
      <c r="B550" s="185" t="s">
        <v>950</v>
      </c>
      <c r="C550" s="195" t="s">
        <v>586</v>
      </c>
      <c r="D550" s="187">
        <v>150</v>
      </c>
      <c r="E550" s="187">
        <v>190</v>
      </c>
      <c r="F550" s="188">
        <v>0.1</v>
      </c>
      <c r="G550" s="189">
        <v>10</v>
      </c>
      <c r="H550" s="190" t="s">
        <v>16</v>
      </c>
      <c r="I550" s="191">
        <v>9250</v>
      </c>
      <c r="J550" s="192">
        <v>0.1</v>
      </c>
      <c r="K550" s="192">
        <v>0.88</v>
      </c>
      <c r="L550" s="193">
        <v>10</v>
      </c>
      <c r="M550" s="194">
        <v>200</v>
      </c>
    </row>
    <row r="551" spans="2:13" x14ac:dyDescent="0.3">
      <c r="B551" s="185" t="s">
        <v>508</v>
      </c>
      <c r="C551" s="195" t="s">
        <v>580</v>
      </c>
      <c r="D551" s="187">
        <v>50</v>
      </c>
      <c r="E551" s="187">
        <v>50</v>
      </c>
      <c r="F551" s="188">
        <v>0.08</v>
      </c>
      <c r="G551" s="189">
        <v>12.5</v>
      </c>
      <c r="H551" s="190" t="s">
        <v>16</v>
      </c>
      <c r="I551" s="191">
        <v>3750</v>
      </c>
      <c r="J551" s="192">
        <v>0.1</v>
      </c>
      <c r="K551" s="192">
        <v>1.2</v>
      </c>
      <c r="L551" s="193">
        <v>9</v>
      </c>
      <c r="M551" s="194">
        <v>300</v>
      </c>
    </row>
    <row r="552" spans="2:13" x14ac:dyDescent="0.3">
      <c r="B552" s="185" t="s">
        <v>509</v>
      </c>
      <c r="C552" s="195" t="s">
        <v>579</v>
      </c>
      <c r="D552" s="187">
        <v>130</v>
      </c>
      <c r="E552" s="187">
        <v>170</v>
      </c>
      <c r="F552" s="188">
        <v>5.9988E-2</v>
      </c>
      <c r="G552" s="189">
        <v>16.670000666800028</v>
      </c>
      <c r="H552" s="190" t="s">
        <v>16</v>
      </c>
      <c r="I552" s="191">
        <v>6500</v>
      </c>
      <c r="J552" s="192">
        <v>0.1</v>
      </c>
      <c r="K552" s="192">
        <v>0.88</v>
      </c>
      <c r="L552" s="193">
        <v>10</v>
      </c>
      <c r="M552" s="194">
        <v>150</v>
      </c>
    </row>
    <row r="553" spans="2:13" x14ac:dyDescent="0.3">
      <c r="B553" s="185" t="s">
        <v>510</v>
      </c>
      <c r="C553" s="186" t="s">
        <v>579</v>
      </c>
      <c r="D553" s="187">
        <v>130</v>
      </c>
      <c r="E553" s="187">
        <v>170</v>
      </c>
      <c r="F553" s="188">
        <v>0.13003899999999999</v>
      </c>
      <c r="G553" s="189">
        <v>7.690000692100063</v>
      </c>
      <c r="H553" s="190" t="s">
        <v>16</v>
      </c>
      <c r="I553" s="191">
        <v>7000</v>
      </c>
      <c r="J553" s="192">
        <v>0.1</v>
      </c>
      <c r="K553" s="192">
        <v>0.8</v>
      </c>
      <c r="L553" s="193">
        <v>10</v>
      </c>
      <c r="M553" s="194">
        <v>200</v>
      </c>
    </row>
    <row r="554" spans="2:13" x14ac:dyDescent="0.3">
      <c r="B554" s="185" t="s">
        <v>511</v>
      </c>
      <c r="C554" s="195" t="s">
        <v>579</v>
      </c>
      <c r="D554" s="187">
        <v>130</v>
      </c>
      <c r="E554" s="187">
        <v>170</v>
      </c>
      <c r="F554" s="188">
        <v>0.19011400000000001</v>
      </c>
      <c r="G554" s="189">
        <v>5.2600018936006814</v>
      </c>
      <c r="H554" s="190" t="s">
        <v>16</v>
      </c>
      <c r="I554" s="191">
        <v>1400</v>
      </c>
      <c r="J554" s="192">
        <v>0.1</v>
      </c>
      <c r="K554" s="192">
        <v>1.2</v>
      </c>
      <c r="L554" s="193">
        <v>9</v>
      </c>
      <c r="M554" s="194">
        <v>75</v>
      </c>
    </row>
    <row r="555" spans="2:13" x14ac:dyDescent="0.3">
      <c r="B555" s="185" t="s">
        <v>512</v>
      </c>
      <c r="C555" s="195" t="s">
        <v>581</v>
      </c>
      <c r="D555" s="187">
        <v>190</v>
      </c>
      <c r="E555" s="187">
        <v>300</v>
      </c>
      <c r="F555" s="188">
        <v>1</v>
      </c>
      <c r="G555" s="189">
        <v>1</v>
      </c>
      <c r="H555" s="190" t="s">
        <v>16</v>
      </c>
      <c r="I555" s="191">
        <v>1000</v>
      </c>
      <c r="J555" s="192">
        <v>0.1</v>
      </c>
      <c r="K555" s="192">
        <v>1</v>
      </c>
      <c r="L555" s="193">
        <v>15</v>
      </c>
      <c r="M555" s="194">
        <v>500</v>
      </c>
    </row>
    <row r="556" spans="2:13" x14ac:dyDescent="0.3">
      <c r="B556" s="185" t="s">
        <v>513</v>
      </c>
      <c r="C556" s="195" t="s">
        <v>579</v>
      </c>
      <c r="D556" s="187">
        <v>130</v>
      </c>
      <c r="E556" s="187">
        <v>170</v>
      </c>
      <c r="F556" s="188">
        <v>0.30030000000000001</v>
      </c>
      <c r="G556" s="189">
        <v>3.33000333000333</v>
      </c>
      <c r="H556" s="190" t="s">
        <v>16</v>
      </c>
      <c r="I556" s="191">
        <v>10000</v>
      </c>
      <c r="J556" s="192">
        <v>0.1</v>
      </c>
      <c r="K556" s="192">
        <v>0.66</v>
      </c>
      <c r="L556" s="193">
        <v>15</v>
      </c>
      <c r="M556" s="194">
        <v>200</v>
      </c>
    </row>
    <row r="557" spans="2:13" x14ac:dyDescent="0.3">
      <c r="B557" s="185" t="s">
        <v>951</v>
      </c>
      <c r="C557" s="195" t="s">
        <v>579</v>
      </c>
      <c r="D557" s="187">
        <v>130</v>
      </c>
      <c r="E557" s="187">
        <v>170</v>
      </c>
      <c r="F557" s="188">
        <v>1</v>
      </c>
      <c r="G557" s="189">
        <v>1</v>
      </c>
      <c r="H557" s="190" t="s">
        <v>16</v>
      </c>
      <c r="I557" s="191">
        <v>15500</v>
      </c>
      <c r="J557" s="192">
        <v>0.3</v>
      </c>
      <c r="K557" s="192">
        <v>0.4</v>
      </c>
      <c r="L557" s="193">
        <v>10</v>
      </c>
      <c r="M557" s="194">
        <v>160</v>
      </c>
    </row>
    <row r="558" spans="2:13" x14ac:dyDescent="0.3">
      <c r="B558" s="185" t="s">
        <v>514</v>
      </c>
      <c r="C558" s="195" t="s">
        <v>579</v>
      </c>
      <c r="D558" s="187">
        <v>130</v>
      </c>
      <c r="E558" s="187">
        <v>170</v>
      </c>
      <c r="F558" s="188">
        <v>0.67</v>
      </c>
      <c r="G558" s="189">
        <v>1.4925373134328357</v>
      </c>
      <c r="H558" s="190" t="s">
        <v>16</v>
      </c>
      <c r="I558" s="191">
        <v>22000</v>
      </c>
      <c r="J558" s="192">
        <v>0.1</v>
      </c>
      <c r="K558" s="192">
        <v>0.75</v>
      </c>
      <c r="L558" s="193">
        <v>20</v>
      </c>
      <c r="M558" s="194">
        <v>150</v>
      </c>
    </row>
    <row r="559" spans="2:13" x14ac:dyDescent="0.3">
      <c r="B559" s="185" t="s">
        <v>515</v>
      </c>
      <c r="C559" s="186" t="s">
        <v>579</v>
      </c>
      <c r="D559" s="187">
        <v>130</v>
      </c>
      <c r="E559" s="187">
        <v>170</v>
      </c>
      <c r="F559" s="188">
        <v>0.2</v>
      </c>
      <c r="G559" s="189">
        <v>5</v>
      </c>
      <c r="H559" s="190" t="s">
        <v>16</v>
      </c>
      <c r="I559" s="191">
        <v>34000</v>
      </c>
      <c r="J559" s="192">
        <v>0.1</v>
      </c>
      <c r="K559" s="192">
        <v>0.75</v>
      </c>
      <c r="L559" s="193">
        <v>20</v>
      </c>
      <c r="M559" s="194">
        <v>50</v>
      </c>
    </row>
    <row r="560" spans="2:13" x14ac:dyDescent="0.3">
      <c r="B560" s="185" t="s">
        <v>516</v>
      </c>
      <c r="C560" s="186" t="s">
        <v>579</v>
      </c>
      <c r="D560" s="187">
        <v>130</v>
      </c>
      <c r="E560" s="187">
        <v>170</v>
      </c>
      <c r="F560" s="188">
        <v>0.67</v>
      </c>
      <c r="G560" s="189">
        <v>1.4925373134328357</v>
      </c>
      <c r="H560" s="190" t="s">
        <v>16</v>
      </c>
      <c r="I560" s="191">
        <v>22000</v>
      </c>
      <c r="J560" s="192">
        <v>0.1</v>
      </c>
      <c r="K560" s="192">
        <v>0.75</v>
      </c>
      <c r="L560" s="193">
        <v>20</v>
      </c>
      <c r="M560" s="194">
        <v>150</v>
      </c>
    </row>
    <row r="561" spans="2:13" x14ac:dyDescent="0.3">
      <c r="B561" s="185" t="s">
        <v>517</v>
      </c>
      <c r="C561" s="186" t="s">
        <v>579</v>
      </c>
      <c r="D561" s="187">
        <v>130</v>
      </c>
      <c r="E561" s="187">
        <v>170</v>
      </c>
      <c r="F561" s="188">
        <v>1</v>
      </c>
      <c r="G561" s="189">
        <v>1</v>
      </c>
      <c r="H561" s="190" t="s">
        <v>16</v>
      </c>
      <c r="I561" s="191">
        <v>4500</v>
      </c>
      <c r="J561" s="192">
        <v>0.1</v>
      </c>
      <c r="K561" s="192">
        <v>0.75</v>
      </c>
      <c r="L561" s="193">
        <v>20</v>
      </c>
      <c r="M561" s="194">
        <v>20</v>
      </c>
    </row>
    <row r="562" spans="2:13" x14ac:dyDescent="0.3">
      <c r="B562" s="185" t="s">
        <v>518</v>
      </c>
      <c r="C562" s="195" t="s">
        <v>579</v>
      </c>
      <c r="D562" s="187">
        <v>130</v>
      </c>
      <c r="E562" s="187">
        <v>170</v>
      </c>
      <c r="F562" s="188">
        <v>0.25</v>
      </c>
      <c r="G562" s="189">
        <v>4</v>
      </c>
      <c r="H562" s="190" t="s">
        <v>16</v>
      </c>
      <c r="I562" s="191">
        <v>12500</v>
      </c>
      <c r="J562" s="192">
        <v>0.1</v>
      </c>
      <c r="K562" s="192">
        <v>1</v>
      </c>
      <c r="L562" s="193">
        <v>10</v>
      </c>
      <c r="M562" s="194">
        <v>100</v>
      </c>
    </row>
    <row r="563" spans="2:13" x14ac:dyDescent="0.3">
      <c r="B563" s="185" t="s">
        <v>519</v>
      </c>
      <c r="C563" s="186" t="s">
        <v>589</v>
      </c>
      <c r="D563" s="187">
        <v>105</v>
      </c>
      <c r="E563" s="187">
        <v>150</v>
      </c>
      <c r="F563" s="188">
        <v>0.08</v>
      </c>
      <c r="G563" s="189">
        <v>12.5</v>
      </c>
      <c r="H563" s="190" t="s">
        <v>16</v>
      </c>
      <c r="I563" s="191">
        <v>4500</v>
      </c>
      <c r="J563" s="192">
        <v>0.12</v>
      </c>
      <c r="K563" s="192">
        <v>1.03</v>
      </c>
      <c r="L563" s="193">
        <v>12</v>
      </c>
      <c r="M563" s="194">
        <v>75</v>
      </c>
    </row>
    <row r="564" spans="2:13" x14ac:dyDescent="0.3">
      <c r="B564" s="185" t="s">
        <v>565</v>
      </c>
      <c r="C564" s="186" t="s">
        <v>580</v>
      </c>
      <c r="D564" s="187">
        <v>50</v>
      </c>
      <c r="E564" s="187">
        <v>105</v>
      </c>
      <c r="F564" s="188">
        <v>0.25</v>
      </c>
      <c r="G564" s="189">
        <v>4</v>
      </c>
      <c r="H564" s="190" t="s">
        <v>16</v>
      </c>
      <c r="I564" s="191">
        <v>7000</v>
      </c>
      <c r="J564" s="192">
        <v>0.1</v>
      </c>
      <c r="K564" s="192">
        <v>0.44</v>
      </c>
      <c r="L564" s="193">
        <v>10</v>
      </c>
      <c r="M564" s="194">
        <v>150</v>
      </c>
    </row>
    <row r="565" spans="2:13" x14ac:dyDescent="0.3">
      <c r="B565" s="185" t="s">
        <v>520</v>
      </c>
      <c r="C565" s="195" t="s">
        <v>587</v>
      </c>
      <c r="D565" s="187">
        <v>170</v>
      </c>
      <c r="E565" s="187">
        <v>225</v>
      </c>
      <c r="F565" s="188">
        <v>0.21978</v>
      </c>
      <c r="G565" s="189">
        <v>4.5500045500045498</v>
      </c>
      <c r="H565" s="190" t="s">
        <v>16</v>
      </c>
      <c r="I565" s="191">
        <v>20000</v>
      </c>
      <c r="J565" s="192">
        <v>0.1</v>
      </c>
      <c r="K565" s="192">
        <v>1.2</v>
      </c>
      <c r="L565" s="193">
        <v>10</v>
      </c>
      <c r="M565" s="194">
        <v>150</v>
      </c>
    </row>
    <row r="566" spans="2:13" x14ac:dyDescent="0.3">
      <c r="B566" s="185" t="s">
        <v>521</v>
      </c>
      <c r="C566" s="195" t="s">
        <v>579</v>
      </c>
      <c r="D566" s="187">
        <v>130</v>
      </c>
      <c r="E566" s="187">
        <v>170</v>
      </c>
      <c r="F566" s="188">
        <v>0.5</v>
      </c>
      <c r="G566" s="189">
        <v>2</v>
      </c>
      <c r="H566" s="190" t="s">
        <v>16</v>
      </c>
      <c r="I566" s="191">
        <v>7500</v>
      </c>
      <c r="J566" s="192">
        <v>0.1</v>
      </c>
      <c r="K566" s="192">
        <v>1</v>
      </c>
      <c r="L566" s="193">
        <v>15</v>
      </c>
      <c r="M566" s="194">
        <v>400</v>
      </c>
    </row>
    <row r="567" spans="2:13" x14ac:dyDescent="0.3">
      <c r="B567" s="185" t="s">
        <v>522</v>
      </c>
      <c r="C567" s="195" t="s">
        <v>579</v>
      </c>
      <c r="D567" s="187">
        <v>130</v>
      </c>
      <c r="E567" s="187">
        <v>170</v>
      </c>
      <c r="F567" s="188">
        <v>0.6</v>
      </c>
      <c r="G567" s="189">
        <v>1.6666666666666667</v>
      </c>
      <c r="H567" s="190" t="s">
        <v>16</v>
      </c>
      <c r="I567" s="191">
        <v>40000</v>
      </c>
      <c r="J567" s="192">
        <v>0.15</v>
      </c>
      <c r="K567" s="192">
        <v>1.5</v>
      </c>
      <c r="L567" s="193">
        <v>9</v>
      </c>
      <c r="M567" s="194">
        <v>750</v>
      </c>
    </row>
    <row r="568" spans="2:13" x14ac:dyDescent="0.3">
      <c r="B568" s="185" t="s">
        <v>1062</v>
      </c>
      <c r="C568" s="195" t="s">
        <v>581</v>
      </c>
      <c r="D568" s="187">
        <v>190</v>
      </c>
      <c r="E568" s="187">
        <v>300</v>
      </c>
      <c r="F568" s="188">
        <v>0.20399999999999999</v>
      </c>
      <c r="G568" s="189">
        <v>4.9019607843137258</v>
      </c>
      <c r="H568" s="190" t="s">
        <v>16</v>
      </c>
      <c r="I568" s="191">
        <v>14300</v>
      </c>
      <c r="J568" s="192">
        <v>0.1</v>
      </c>
      <c r="K568" s="192">
        <v>0.88</v>
      </c>
      <c r="L568" s="193">
        <v>12</v>
      </c>
      <c r="M568" s="194">
        <v>150</v>
      </c>
    </row>
    <row r="569" spans="2:13" x14ac:dyDescent="0.3">
      <c r="B569" s="185" t="s">
        <v>1060</v>
      </c>
      <c r="C569" s="195" t="s">
        <v>581</v>
      </c>
      <c r="D569" s="187">
        <v>190</v>
      </c>
      <c r="E569" s="187">
        <v>300</v>
      </c>
      <c r="F569" s="188">
        <v>0.16</v>
      </c>
      <c r="G569" s="189">
        <v>6.25</v>
      </c>
      <c r="H569" s="190" t="s">
        <v>16</v>
      </c>
      <c r="I569" s="191">
        <v>14300</v>
      </c>
      <c r="J569" s="192">
        <v>0.1</v>
      </c>
      <c r="K569" s="192">
        <v>0.88</v>
      </c>
      <c r="L569" s="193">
        <v>12</v>
      </c>
      <c r="M569" s="194">
        <v>150</v>
      </c>
    </row>
    <row r="570" spans="2:13" x14ac:dyDescent="0.3">
      <c r="B570" s="185" t="s">
        <v>1063</v>
      </c>
      <c r="C570" s="186" t="s">
        <v>581</v>
      </c>
      <c r="D570" s="187">
        <v>190</v>
      </c>
      <c r="E570" s="187">
        <v>300</v>
      </c>
      <c r="F570" s="188">
        <v>0.13600000000000001</v>
      </c>
      <c r="G570" s="189">
        <v>7.3529411764705879</v>
      </c>
      <c r="H570" s="190" t="s">
        <v>16</v>
      </c>
      <c r="I570" s="191">
        <v>15310</v>
      </c>
      <c r="J570" s="192">
        <v>0.1</v>
      </c>
      <c r="K570" s="192">
        <v>0.88</v>
      </c>
      <c r="L570" s="193">
        <v>12</v>
      </c>
      <c r="M570" s="194">
        <v>150</v>
      </c>
    </row>
    <row r="571" spans="2:13" x14ac:dyDescent="0.3">
      <c r="B571" s="185" t="s">
        <v>1061</v>
      </c>
      <c r="C571" s="195" t="s">
        <v>581</v>
      </c>
      <c r="D571" s="187">
        <v>190</v>
      </c>
      <c r="E571" s="187">
        <v>300</v>
      </c>
      <c r="F571" s="188">
        <v>0.107</v>
      </c>
      <c r="G571" s="189">
        <v>9.3457943925233646</v>
      </c>
      <c r="H571" s="190" t="s">
        <v>16</v>
      </c>
      <c r="I571" s="191">
        <v>19400</v>
      </c>
      <c r="J571" s="192">
        <v>0.1</v>
      </c>
      <c r="K571" s="192">
        <v>0.88</v>
      </c>
      <c r="L571" s="193">
        <v>12</v>
      </c>
      <c r="M571" s="194">
        <v>150</v>
      </c>
    </row>
    <row r="572" spans="2:13" x14ac:dyDescent="0.3">
      <c r="B572" s="185" t="s">
        <v>541</v>
      </c>
      <c r="C572" s="195" t="s">
        <v>590</v>
      </c>
      <c r="D572" s="187">
        <v>75</v>
      </c>
      <c r="E572" s="187">
        <v>130</v>
      </c>
      <c r="F572" s="188">
        <v>1</v>
      </c>
      <c r="G572" s="189">
        <v>1</v>
      </c>
      <c r="H572" s="190" t="s">
        <v>16</v>
      </c>
      <c r="I572" s="191">
        <v>3500</v>
      </c>
      <c r="J572" s="192">
        <v>0.3</v>
      </c>
      <c r="K572" s="192">
        <v>0.5</v>
      </c>
      <c r="L572" s="193">
        <v>15</v>
      </c>
      <c r="M572" s="194">
        <v>100</v>
      </c>
    </row>
    <row r="573" spans="2:13" x14ac:dyDescent="0.3">
      <c r="B573" s="185" t="s">
        <v>542</v>
      </c>
      <c r="C573" s="195" t="s">
        <v>590</v>
      </c>
      <c r="D573" s="187">
        <v>75</v>
      </c>
      <c r="E573" s="187">
        <v>130</v>
      </c>
      <c r="F573" s="188">
        <v>0.11</v>
      </c>
      <c r="G573" s="189">
        <v>9.0909090909090917</v>
      </c>
      <c r="H573" s="190" t="s">
        <v>16</v>
      </c>
      <c r="I573" s="191">
        <v>700</v>
      </c>
      <c r="J573" s="192">
        <v>0.1</v>
      </c>
      <c r="K573" s="192">
        <v>0.88</v>
      </c>
      <c r="L573" s="193">
        <v>10</v>
      </c>
      <c r="M573" s="194">
        <v>150</v>
      </c>
    </row>
    <row r="574" spans="2:13" x14ac:dyDescent="0.3">
      <c r="B574" s="92" t="s">
        <v>543</v>
      </c>
      <c r="C574" s="91" t="s">
        <v>580</v>
      </c>
      <c r="D574" s="130">
        <v>50</v>
      </c>
      <c r="E574" s="130">
        <v>105</v>
      </c>
      <c r="F574" s="131">
        <v>1</v>
      </c>
      <c r="G574" s="129">
        <v>1</v>
      </c>
      <c r="H574" s="93" t="s">
        <v>16</v>
      </c>
      <c r="I574" s="132">
        <v>5500</v>
      </c>
      <c r="J574" s="133">
        <v>0.1</v>
      </c>
      <c r="K574" s="133">
        <v>0.88</v>
      </c>
      <c r="L574" s="134">
        <v>15</v>
      </c>
      <c r="M574" s="135">
        <v>200</v>
      </c>
    </row>
    <row r="575" spans="2:13" x14ac:dyDescent="0.3">
      <c r="B575" s="92" t="s">
        <v>1072</v>
      </c>
      <c r="C575" s="105" t="s">
        <v>588</v>
      </c>
      <c r="D575" s="130">
        <v>30</v>
      </c>
      <c r="E575" s="130">
        <v>75</v>
      </c>
      <c r="F575" s="131">
        <v>1</v>
      </c>
      <c r="G575" s="129">
        <v>1</v>
      </c>
      <c r="H575" s="93" t="s">
        <v>16</v>
      </c>
      <c r="I575" s="132">
        <v>23280</v>
      </c>
      <c r="J575" s="133">
        <v>0.15</v>
      </c>
      <c r="K575" s="133">
        <v>0.8</v>
      </c>
      <c r="L575" s="134">
        <v>15</v>
      </c>
      <c r="M575" s="135">
        <v>200</v>
      </c>
    </row>
    <row r="576" spans="2:13" x14ac:dyDescent="0.3">
      <c r="B576" s="92" t="s">
        <v>544</v>
      </c>
      <c r="C576" s="105" t="s">
        <v>588</v>
      </c>
      <c r="D576" s="130">
        <v>30</v>
      </c>
      <c r="E576" s="130">
        <v>75</v>
      </c>
      <c r="F576" s="131">
        <v>0.5</v>
      </c>
      <c r="G576" s="129">
        <v>2</v>
      </c>
      <c r="H576" s="93" t="s">
        <v>16</v>
      </c>
      <c r="I576" s="132">
        <v>4296</v>
      </c>
      <c r="J576" s="133">
        <v>0.15</v>
      </c>
      <c r="K576" s="133">
        <v>0.8</v>
      </c>
      <c r="L576" s="134">
        <v>15</v>
      </c>
      <c r="M576" s="135">
        <v>200</v>
      </c>
    </row>
    <row r="577" spans="2:13" ht="15" thickBot="1" x14ac:dyDescent="0.35">
      <c r="B577" s="196" t="s">
        <v>545</v>
      </c>
      <c r="C577" s="258" t="s">
        <v>588</v>
      </c>
      <c r="D577" s="197">
        <v>30</v>
      </c>
      <c r="E577" s="197">
        <v>75</v>
      </c>
      <c r="F577" s="198">
        <v>1</v>
      </c>
      <c r="G577" s="199">
        <v>1</v>
      </c>
      <c r="H577" s="200" t="s">
        <v>16</v>
      </c>
      <c r="I577" s="201">
        <v>2000</v>
      </c>
      <c r="J577" s="259">
        <v>0.15</v>
      </c>
      <c r="K577" s="259">
        <v>0.8</v>
      </c>
      <c r="L577" s="260">
        <v>15</v>
      </c>
      <c r="M577" s="261">
        <v>200</v>
      </c>
    </row>
    <row r="578" spans="2:13" ht="15" thickTop="1" x14ac:dyDescent="0.3"/>
  </sheetData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Equipment Cost Calculator</vt:lpstr>
      <vt:lpstr>Tractor and Self Propelled List</vt:lpstr>
      <vt:lpstr>Implement List</vt:lpstr>
      <vt:lpstr>'Equipment Cost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 Guidry</dc:creator>
  <cp:lastModifiedBy>Windows User</cp:lastModifiedBy>
  <cp:lastPrinted>2017-01-18T21:57:23Z</cp:lastPrinted>
  <dcterms:created xsi:type="dcterms:W3CDTF">2012-01-30T16:24:15Z</dcterms:created>
  <dcterms:modified xsi:type="dcterms:W3CDTF">2018-03-09T20:13:06Z</dcterms:modified>
</cp:coreProperties>
</file>